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Marinus\ProjectMarinus\Economic_modelling\EY data from ShareFile\Supplementary Analysis\Annual outcomes workbooks\"/>
    </mc:Choice>
  </mc:AlternateContent>
  <bookViews>
    <workbookView xWindow="-120" yWindow="-120" windowWidth="29040" windowHeight="18240" tabRatio="862"/>
  </bookViews>
  <sheets>
    <sheet name="Overview" sheetId="2" r:id="rId1"/>
    <sheet name="Results" sheetId="16" r:id="rId2"/>
    <sheet name="FCAS benefits" sheetId="1" r:id="rId3"/>
    <sheet name="Project costs" sheetId="4" r:id="rId4"/>
    <sheet name="Option 1" sheetId="5" r:id="rId5"/>
    <sheet name="Option 2" sheetId="17" r:id="rId6"/>
    <sheet name="Option 3" sheetId="18" r:id="rId7"/>
    <sheet name="Option 4" sheetId="19" r:id="rId8"/>
  </sheets>
  <externalReferences>
    <externalReference r:id="rId9"/>
    <externalReference r:id="rId10"/>
  </externalReferences>
  <definedNames>
    <definedName name="_Ref24456989" localSheetId="1">Results!$B$56</definedName>
    <definedName name="CaseNames">[1]Macro!$D$3:$D$16</definedName>
    <definedName name="StartYear">[2]Macro!$B$27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5" l="1"/>
  <c r="C3" i="5"/>
  <c r="C4" i="17"/>
  <c r="C3" i="17"/>
  <c r="C4" i="18"/>
  <c r="C3" i="18"/>
  <c r="A2" i="19" l="1"/>
  <c r="M76" i="19"/>
  <c r="J76" i="19"/>
  <c r="I74" i="19"/>
  <c r="H74" i="19"/>
  <c r="E74" i="19"/>
  <c r="D74" i="19"/>
  <c r="C74" i="19"/>
  <c r="B73" i="19"/>
  <c r="F70" i="19"/>
  <c r="G70" i="19" s="1"/>
  <c r="H70" i="19" s="1"/>
  <c r="I70" i="19" s="1"/>
  <c r="J70" i="19" s="1"/>
  <c r="K70" i="19" s="1"/>
  <c r="L70" i="19" s="1"/>
  <c r="M70" i="19" s="1"/>
  <c r="N70" i="19" s="1"/>
  <c r="O70" i="19" s="1"/>
  <c r="P70" i="19" s="1"/>
  <c r="C70" i="19"/>
  <c r="D70" i="19" s="1"/>
  <c r="E70" i="19" s="1"/>
  <c r="E68" i="19"/>
  <c r="F68" i="19" s="1"/>
  <c r="G68" i="19" s="1"/>
  <c r="H68" i="19" s="1"/>
  <c r="I68" i="19" s="1"/>
  <c r="J68" i="19" s="1"/>
  <c r="K68" i="19" s="1"/>
  <c r="L68" i="19" s="1"/>
  <c r="M68" i="19" s="1"/>
  <c r="N68" i="19" s="1"/>
  <c r="O68" i="19" s="1"/>
  <c r="P68" i="19" s="1"/>
  <c r="Q68" i="19" s="1"/>
  <c r="R68" i="19" s="1"/>
  <c r="S68" i="19" s="1"/>
  <c r="T68" i="19" s="1"/>
  <c r="U68" i="19" s="1"/>
  <c r="V68" i="19" s="1"/>
  <c r="W68" i="19" s="1"/>
  <c r="X68" i="19" s="1"/>
  <c r="C68" i="19"/>
  <c r="D68" i="19" s="1"/>
  <c r="B67" i="19"/>
  <c r="M61" i="19"/>
  <c r="J61" i="19"/>
  <c r="I59" i="19"/>
  <c r="H59" i="19"/>
  <c r="G59" i="19"/>
  <c r="G74" i="19" s="1"/>
  <c r="F59" i="19"/>
  <c r="E59" i="19"/>
  <c r="D59" i="19"/>
  <c r="C59" i="19"/>
  <c r="B59" i="19"/>
  <c r="B60" i="19" s="1"/>
  <c r="B58" i="19"/>
  <c r="E55" i="19"/>
  <c r="F55" i="19" s="1"/>
  <c r="G55" i="19" s="1"/>
  <c r="H55" i="19" s="1"/>
  <c r="I55" i="19" s="1"/>
  <c r="J55" i="19" s="1"/>
  <c r="D55" i="19"/>
  <c r="C55" i="19"/>
  <c r="C53" i="19"/>
  <c r="D53" i="19" s="1"/>
  <c r="E53" i="19" s="1"/>
  <c r="F53" i="19" s="1"/>
  <c r="G53" i="19" s="1"/>
  <c r="H53" i="19" s="1"/>
  <c r="I53" i="19" s="1"/>
  <c r="J53" i="19" s="1"/>
  <c r="K53" i="19" s="1"/>
  <c r="L53" i="19" s="1"/>
  <c r="M53" i="19" s="1"/>
  <c r="N53" i="19" s="1"/>
  <c r="O53" i="19" s="1"/>
  <c r="P53" i="19" s="1"/>
  <c r="Q53" i="19" s="1"/>
  <c r="R53" i="19" s="1"/>
  <c r="S53" i="19" s="1"/>
  <c r="T53" i="19" s="1"/>
  <c r="U53" i="19" s="1"/>
  <c r="V53" i="19" s="1"/>
  <c r="W53" i="19" s="1"/>
  <c r="X53" i="19" s="1"/>
  <c r="B52" i="19"/>
  <c r="M46" i="19"/>
  <c r="L46" i="19"/>
  <c r="L61" i="19" s="1"/>
  <c r="L76" i="19" s="1"/>
  <c r="K46" i="19"/>
  <c r="K61" i="19" s="1"/>
  <c r="K76" i="19" s="1"/>
  <c r="J46" i="19"/>
  <c r="B45" i="19"/>
  <c r="K44" i="19"/>
  <c r="J44" i="19"/>
  <c r="J59" i="19" s="1"/>
  <c r="B43" i="19"/>
  <c r="G40" i="19"/>
  <c r="H40" i="19" s="1"/>
  <c r="I40" i="19" s="1"/>
  <c r="J40" i="19" s="1"/>
  <c r="D40" i="19"/>
  <c r="E40" i="19" s="1"/>
  <c r="F40" i="19" s="1"/>
  <c r="C40" i="19"/>
  <c r="D38" i="19"/>
  <c r="E38" i="19" s="1"/>
  <c r="F38" i="19" s="1"/>
  <c r="G38" i="19" s="1"/>
  <c r="H38" i="19" s="1"/>
  <c r="I38" i="19" s="1"/>
  <c r="J38" i="19" s="1"/>
  <c r="K38" i="19" s="1"/>
  <c r="L38" i="19" s="1"/>
  <c r="M38" i="19" s="1"/>
  <c r="N38" i="19" s="1"/>
  <c r="O38" i="19" s="1"/>
  <c r="P38" i="19" s="1"/>
  <c r="Q38" i="19" s="1"/>
  <c r="R38" i="19" s="1"/>
  <c r="S38" i="19" s="1"/>
  <c r="T38" i="19" s="1"/>
  <c r="U38" i="19" s="1"/>
  <c r="V38" i="19" s="1"/>
  <c r="W38" i="19" s="1"/>
  <c r="X38" i="19" s="1"/>
  <c r="C38" i="19"/>
  <c r="B37" i="19"/>
  <c r="B30" i="19"/>
  <c r="U29" i="19"/>
  <c r="R29" i="19"/>
  <c r="R44" i="19" s="1"/>
  <c r="P29" i="19"/>
  <c r="M29" i="19"/>
  <c r="L29" i="19"/>
  <c r="L44" i="19" s="1"/>
  <c r="L59" i="19" s="1"/>
  <c r="L74" i="19" s="1"/>
  <c r="K29" i="19"/>
  <c r="J29" i="19"/>
  <c r="I29" i="19"/>
  <c r="H29" i="19"/>
  <c r="G29" i="19"/>
  <c r="F29" i="19"/>
  <c r="E29" i="19"/>
  <c r="D29" i="19"/>
  <c r="C29" i="19"/>
  <c r="B29" i="19"/>
  <c r="B28" i="19"/>
  <c r="C25" i="19"/>
  <c r="D25" i="19" s="1"/>
  <c r="C23" i="19"/>
  <c r="D23" i="19" s="1"/>
  <c r="E23" i="19" s="1"/>
  <c r="F23" i="19" s="1"/>
  <c r="G23" i="19" s="1"/>
  <c r="H23" i="19" s="1"/>
  <c r="I23" i="19" s="1"/>
  <c r="J23" i="19" s="1"/>
  <c r="K23" i="19" s="1"/>
  <c r="L23" i="19" s="1"/>
  <c r="M23" i="19" s="1"/>
  <c r="N23" i="19" s="1"/>
  <c r="O23" i="19" s="1"/>
  <c r="P23" i="19" s="1"/>
  <c r="Q23" i="19" s="1"/>
  <c r="R23" i="19" s="1"/>
  <c r="S23" i="19" s="1"/>
  <c r="T23" i="19" s="1"/>
  <c r="U23" i="19" s="1"/>
  <c r="V23" i="19" s="1"/>
  <c r="W23" i="19" s="1"/>
  <c r="X23" i="19" s="1"/>
  <c r="B22" i="19"/>
  <c r="B15" i="19"/>
  <c r="X14" i="19"/>
  <c r="X29" i="19" s="1"/>
  <c r="W14" i="19"/>
  <c r="W29" i="19" s="1"/>
  <c r="V14" i="19"/>
  <c r="V29" i="19" s="1"/>
  <c r="U14" i="19"/>
  <c r="T14" i="19"/>
  <c r="S14" i="19"/>
  <c r="S29" i="19" s="1"/>
  <c r="S44" i="19" s="1"/>
  <c r="R14" i="19"/>
  <c r="Q14" i="19"/>
  <c r="Q29" i="19" s="1"/>
  <c r="O29" i="19"/>
  <c r="N29" i="19"/>
  <c r="B13" i="19"/>
  <c r="C10" i="19"/>
  <c r="D10" i="19" s="1"/>
  <c r="E10" i="19" s="1"/>
  <c r="F10" i="19" s="1"/>
  <c r="G10" i="19" s="1"/>
  <c r="H10" i="19" s="1"/>
  <c r="I10" i="19" s="1"/>
  <c r="J10" i="19" s="1"/>
  <c r="K10" i="19" s="1"/>
  <c r="L10" i="19" s="1"/>
  <c r="M10" i="19" s="1"/>
  <c r="N10" i="19" s="1"/>
  <c r="O10" i="19" s="1"/>
  <c r="P10" i="19" s="1"/>
  <c r="Q10" i="19" s="1"/>
  <c r="R10" i="19" s="1"/>
  <c r="S10" i="19" s="1"/>
  <c r="T10" i="19" s="1"/>
  <c r="U10" i="19" s="1"/>
  <c r="V10" i="19" s="1"/>
  <c r="W10" i="19" s="1"/>
  <c r="X10" i="19" s="1"/>
  <c r="F8" i="19"/>
  <c r="G8" i="19" s="1"/>
  <c r="H8" i="19" s="1"/>
  <c r="I8" i="19" s="1"/>
  <c r="J8" i="19" s="1"/>
  <c r="K8" i="19" s="1"/>
  <c r="L8" i="19" s="1"/>
  <c r="M8" i="19" s="1"/>
  <c r="N8" i="19" s="1"/>
  <c r="O8" i="19" s="1"/>
  <c r="P8" i="19" s="1"/>
  <c r="Q8" i="19" s="1"/>
  <c r="R8" i="19" s="1"/>
  <c r="S8" i="19" s="1"/>
  <c r="T8" i="19" s="1"/>
  <c r="U8" i="19" s="1"/>
  <c r="V8" i="19" s="1"/>
  <c r="W8" i="19" s="1"/>
  <c r="X8" i="19" s="1"/>
  <c r="C8" i="19"/>
  <c r="D8" i="19" s="1"/>
  <c r="E8" i="19" s="1"/>
  <c r="B7" i="19"/>
  <c r="B4" i="19"/>
  <c r="B3" i="19"/>
  <c r="E39" i="19" s="1"/>
  <c r="E43" i="19" s="1"/>
  <c r="E45" i="19" s="1"/>
  <c r="D69" i="19" l="1"/>
  <c r="D73" i="19" s="1"/>
  <c r="D75" i="19" s="1"/>
  <c r="X9" i="19"/>
  <c r="X13" i="19" s="1"/>
  <c r="X15" i="19" s="1"/>
  <c r="F9" i="19"/>
  <c r="F13" i="19" s="1"/>
  <c r="F15" i="19" s="1"/>
  <c r="R59" i="19"/>
  <c r="K55" i="19"/>
  <c r="L55" i="19" s="1"/>
  <c r="M55" i="19" s="1"/>
  <c r="N55" i="19" s="1"/>
  <c r="O55" i="19" s="1"/>
  <c r="J54" i="19"/>
  <c r="J58" i="19" s="1"/>
  <c r="J60" i="19" s="1"/>
  <c r="I9" i="19"/>
  <c r="I13" i="19" s="1"/>
  <c r="I15" i="19" s="1"/>
  <c r="A36" i="19"/>
  <c r="A66" i="19"/>
  <c r="A51" i="19"/>
  <c r="A6" i="19"/>
  <c r="S9" i="19"/>
  <c r="S13" i="19" s="1"/>
  <c r="K40" i="19"/>
  <c r="L40" i="19" s="1"/>
  <c r="M40" i="19" s="1"/>
  <c r="N40" i="19" s="1"/>
  <c r="J39" i="19"/>
  <c r="J43" i="19" s="1"/>
  <c r="J45" i="19" s="1"/>
  <c r="P69" i="19"/>
  <c r="P73" i="19" s="1"/>
  <c r="Q70" i="19"/>
  <c r="R70" i="19" s="1"/>
  <c r="S70" i="19" s="1"/>
  <c r="T70" i="19" s="1"/>
  <c r="U70" i="19" s="1"/>
  <c r="V70" i="19" s="1"/>
  <c r="W70" i="19" s="1"/>
  <c r="X70" i="19" s="1"/>
  <c r="X69" i="19" s="1"/>
  <c r="X73" i="19" s="1"/>
  <c r="O9" i="19"/>
  <c r="O13" i="19" s="1"/>
  <c r="O15" i="19" s="1"/>
  <c r="X44" i="19"/>
  <c r="Q44" i="19"/>
  <c r="A21" i="19"/>
  <c r="W69" i="19"/>
  <c r="W73" i="19" s="1"/>
  <c r="R9" i="19"/>
  <c r="R13" i="19" s="1"/>
  <c r="R15" i="19" s="1"/>
  <c r="J9" i="19"/>
  <c r="J13" i="19" s="1"/>
  <c r="J15" i="19" s="1"/>
  <c r="D9" i="19"/>
  <c r="D13" i="19" s="1"/>
  <c r="D15" i="19" s="1"/>
  <c r="L9" i="19"/>
  <c r="L13" i="19" s="1"/>
  <c r="L15" i="19" s="1"/>
  <c r="U9" i="19"/>
  <c r="U13" i="19" s="1"/>
  <c r="U15" i="19" s="1"/>
  <c r="T9" i="19"/>
  <c r="T13" i="19" s="1"/>
  <c r="K9" i="19"/>
  <c r="K13" i="19" s="1"/>
  <c r="K15" i="19" s="1"/>
  <c r="Q9" i="19"/>
  <c r="Q13" i="19" s="1"/>
  <c r="Q15" i="19" s="1"/>
  <c r="H9" i="19"/>
  <c r="H13" i="19" s="1"/>
  <c r="H15" i="19" s="1"/>
  <c r="P9" i="19"/>
  <c r="P13" i="19" s="1"/>
  <c r="P15" i="19" s="1"/>
  <c r="G9" i="19"/>
  <c r="G13" i="19" s="1"/>
  <c r="G15" i="19" s="1"/>
  <c r="W9" i="19"/>
  <c r="W13" i="19" s="1"/>
  <c r="W15" i="19" s="1"/>
  <c r="N9" i="19"/>
  <c r="N13" i="19" s="1"/>
  <c r="N15" i="19" s="1"/>
  <c r="E9" i="19"/>
  <c r="E13" i="19" s="1"/>
  <c r="E15" i="19" s="1"/>
  <c r="V9" i="19"/>
  <c r="V13" i="19" s="1"/>
  <c r="V15" i="19" s="1"/>
  <c r="M9" i="19"/>
  <c r="M13" i="19" s="1"/>
  <c r="M15" i="19" s="1"/>
  <c r="S59" i="19"/>
  <c r="T29" i="19"/>
  <c r="T15" i="19"/>
  <c r="E25" i="19"/>
  <c r="F25" i="19" s="1"/>
  <c r="D24" i="19"/>
  <c r="D28" i="19" s="1"/>
  <c r="D30" i="19" s="1"/>
  <c r="C9" i="19"/>
  <c r="C13" i="19" s="1"/>
  <c r="C15" i="19" s="1"/>
  <c r="W44" i="19"/>
  <c r="U44" i="19"/>
  <c r="L69" i="19"/>
  <c r="L73" i="19" s="1"/>
  <c r="L75" i="19" s="1"/>
  <c r="E24" i="19"/>
  <c r="E28" i="19" s="1"/>
  <c r="E30" i="19" s="1"/>
  <c r="F74" i="19"/>
  <c r="O69" i="19"/>
  <c r="O73" i="19" s="1"/>
  <c r="V44" i="19"/>
  <c r="C54" i="19"/>
  <c r="C58" i="19" s="1"/>
  <c r="C60" i="19" s="1"/>
  <c r="F39" i="19"/>
  <c r="F43" i="19" s="1"/>
  <c r="F45" i="19" s="1"/>
  <c r="T69" i="19"/>
  <c r="T73" i="19" s="1"/>
  <c r="M44" i="19"/>
  <c r="G39" i="19"/>
  <c r="G43" i="19" s="1"/>
  <c r="G45" i="19" s="1"/>
  <c r="J74" i="19"/>
  <c r="G54" i="19"/>
  <c r="G58" i="19" s="1"/>
  <c r="G60" i="19" s="1"/>
  <c r="P44" i="19"/>
  <c r="N46" i="19"/>
  <c r="N61" i="19" s="1"/>
  <c r="N76" i="19" s="1"/>
  <c r="K59" i="19"/>
  <c r="U69" i="19"/>
  <c r="U73" i="19" s="1"/>
  <c r="M69" i="19"/>
  <c r="M73" i="19" s="1"/>
  <c r="E69" i="19"/>
  <c r="E73" i="19" s="1"/>
  <c r="E75" i="19" s="1"/>
  <c r="H54" i="19"/>
  <c r="H58" i="19" s="1"/>
  <c r="H60" i="19" s="1"/>
  <c r="K39" i="19"/>
  <c r="K43" i="19" s="1"/>
  <c r="K45" i="19" s="1"/>
  <c r="C39" i="19"/>
  <c r="C43" i="19" s="1"/>
  <c r="C45" i="19" s="1"/>
  <c r="S69" i="19"/>
  <c r="S73" i="19" s="1"/>
  <c r="K69" i="19"/>
  <c r="K73" i="19" s="1"/>
  <c r="C69" i="19"/>
  <c r="C73" i="19" s="1"/>
  <c r="C75" i="19" s="1"/>
  <c r="N54" i="19"/>
  <c r="N58" i="19" s="1"/>
  <c r="F54" i="19"/>
  <c r="F58" i="19" s="1"/>
  <c r="F60" i="19" s="1"/>
  <c r="I39" i="19"/>
  <c r="I43" i="19" s="1"/>
  <c r="I45" i="19" s="1"/>
  <c r="R69" i="19"/>
  <c r="R73" i="19" s="1"/>
  <c r="J69" i="19"/>
  <c r="J73" i="19" s="1"/>
  <c r="M54" i="19"/>
  <c r="M58" i="19" s="1"/>
  <c r="E54" i="19"/>
  <c r="E58" i="19" s="1"/>
  <c r="E60" i="19" s="1"/>
  <c r="H39" i="19"/>
  <c r="H43" i="19" s="1"/>
  <c r="H45" i="19" s="1"/>
  <c r="Q69" i="19"/>
  <c r="Q73" i="19" s="1"/>
  <c r="I69" i="19"/>
  <c r="I73" i="19" s="1"/>
  <c r="I75" i="19" s="1"/>
  <c r="L54" i="19"/>
  <c r="L58" i="19" s="1"/>
  <c r="L60" i="19" s="1"/>
  <c r="D54" i="19"/>
  <c r="D58" i="19" s="1"/>
  <c r="D60" i="19" s="1"/>
  <c r="V69" i="19"/>
  <c r="V73" i="19" s="1"/>
  <c r="N69" i="19"/>
  <c r="N73" i="19" s="1"/>
  <c r="F69" i="19"/>
  <c r="F73" i="19" s="1"/>
  <c r="I54" i="19"/>
  <c r="I58" i="19" s="1"/>
  <c r="I60" i="19" s="1"/>
  <c r="L39" i="19"/>
  <c r="L43" i="19" s="1"/>
  <c r="L45" i="19" s="1"/>
  <c r="D39" i="19"/>
  <c r="D43" i="19" s="1"/>
  <c r="D45" i="19" s="1"/>
  <c r="N44" i="19"/>
  <c r="K54" i="19"/>
  <c r="K58" i="19" s="1"/>
  <c r="G69" i="19"/>
  <c r="G73" i="19" s="1"/>
  <c r="G75" i="19" s="1"/>
  <c r="C24" i="19"/>
  <c r="C28" i="19" s="1"/>
  <c r="C30" i="19" s="1"/>
  <c r="H69" i="19"/>
  <c r="H73" i="19" s="1"/>
  <c r="H75" i="19"/>
  <c r="O44" i="19"/>
  <c r="B74" i="19"/>
  <c r="B75" i="19" s="1"/>
  <c r="S15" i="19"/>
  <c r="B17" i="19" l="1"/>
  <c r="Q59" i="19"/>
  <c r="T44" i="19"/>
  <c r="K60" i="19"/>
  <c r="K74" i="19"/>
  <c r="K75" i="19" s="1"/>
  <c r="V59" i="19"/>
  <c r="O46" i="19"/>
  <c r="P46" i="19"/>
  <c r="P61" i="19" s="1"/>
  <c r="P76" i="19" s="1"/>
  <c r="W59" i="19"/>
  <c r="S74" i="19"/>
  <c r="S75" i="19" s="1"/>
  <c r="R74" i="19"/>
  <c r="R75" i="19" s="1"/>
  <c r="P55" i="19"/>
  <c r="O54" i="19"/>
  <c r="O58" i="19" s="1"/>
  <c r="X59" i="19"/>
  <c r="O59" i="19"/>
  <c r="U59" i="19"/>
  <c r="N59" i="19"/>
  <c r="O40" i="19"/>
  <c r="N39" i="19"/>
  <c r="N43" i="19" s="1"/>
  <c r="N45" i="19" s="1"/>
  <c r="M39" i="19"/>
  <c r="M43" i="19" s="1"/>
  <c r="M45" i="19" s="1"/>
  <c r="J75" i="19"/>
  <c r="F75" i="19"/>
  <c r="P59" i="19"/>
  <c r="M59" i="19"/>
  <c r="G25" i="19"/>
  <c r="F24" i="19"/>
  <c r="F28" i="19" s="1"/>
  <c r="F30" i="19" s="1"/>
  <c r="P40" i="19" l="1"/>
  <c r="O39" i="19"/>
  <c r="O43" i="19" s="1"/>
  <c r="O45" i="19" s="1"/>
  <c r="Q55" i="19"/>
  <c r="P54" i="19"/>
  <c r="P58" i="19" s="1"/>
  <c r="P60" i="19" s="1"/>
  <c r="T59" i="19"/>
  <c r="U74" i="19"/>
  <c r="U75" i="19" s="1"/>
  <c r="H25" i="19"/>
  <c r="G24" i="19"/>
  <c r="G28" i="19" s="1"/>
  <c r="G30" i="19" s="1"/>
  <c r="V74" i="19"/>
  <c r="V75" i="19" s="1"/>
  <c r="M60" i="19"/>
  <c r="M74" i="19"/>
  <c r="M75" i="19" s="1"/>
  <c r="O74" i="19"/>
  <c r="O75" i="19" s="1"/>
  <c r="O60" i="19"/>
  <c r="O61" i="19"/>
  <c r="Q74" i="19"/>
  <c r="Q75" i="19" s="1"/>
  <c r="X74" i="19"/>
  <c r="X75" i="19" s="1"/>
  <c r="W74" i="19"/>
  <c r="W75" i="19" s="1"/>
  <c r="P74" i="19"/>
  <c r="P75" i="19" s="1"/>
  <c r="N74" i="19"/>
  <c r="N75" i="19" s="1"/>
  <c r="N60" i="19"/>
  <c r="T74" i="19" l="1"/>
  <c r="T75" i="19" s="1"/>
  <c r="B77" i="19" s="1"/>
  <c r="R55" i="19"/>
  <c r="Q54" i="19"/>
  <c r="Q58" i="19" s="1"/>
  <c r="Q60" i="19" s="1"/>
  <c r="O76" i="19"/>
  <c r="I25" i="19"/>
  <c r="H24" i="19"/>
  <c r="H28" i="19" s="1"/>
  <c r="H30" i="19" s="1"/>
  <c r="Q40" i="19"/>
  <c r="P39" i="19"/>
  <c r="P43" i="19" s="1"/>
  <c r="P45" i="19" s="1"/>
  <c r="R40" i="19" l="1"/>
  <c r="Q39" i="19"/>
  <c r="Q43" i="19" s="1"/>
  <c r="Q45" i="19" s="1"/>
  <c r="J25" i="19"/>
  <c r="I24" i="19"/>
  <c r="I28" i="19" s="1"/>
  <c r="I30" i="19" s="1"/>
  <c r="S55" i="19"/>
  <c r="R54" i="19"/>
  <c r="R58" i="19" s="1"/>
  <c r="R60" i="19" s="1"/>
  <c r="K25" i="19" l="1"/>
  <c r="J24" i="19"/>
  <c r="J28" i="19" s="1"/>
  <c r="J30" i="19" s="1"/>
  <c r="T55" i="19"/>
  <c r="S54" i="19"/>
  <c r="S58" i="19" s="1"/>
  <c r="S60" i="19" s="1"/>
  <c r="S40" i="19"/>
  <c r="R39" i="19"/>
  <c r="R43" i="19" s="1"/>
  <c r="R45" i="19" s="1"/>
  <c r="T40" i="19" l="1"/>
  <c r="S39" i="19"/>
  <c r="S43" i="19" s="1"/>
  <c r="S45" i="19" s="1"/>
  <c r="U55" i="19"/>
  <c r="T54" i="19"/>
  <c r="T58" i="19" s="1"/>
  <c r="T60" i="19" s="1"/>
  <c r="L25" i="19"/>
  <c r="K24" i="19"/>
  <c r="K28" i="19" s="1"/>
  <c r="K30" i="19" s="1"/>
  <c r="V55" i="19" l="1"/>
  <c r="U54" i="19"/>
  <c r="U58" i="19" s="1"/>
  <c r="U60" i="19" s="1"/>
  <c r="M25" i="19"/>
  <c r="L24" i="19"/>
  <c r="L28" i="19" s="1"/>
  <c r="L30" i="19" s="1"/>
  <c r="U40" i="19"/>
  <c r="T39" i="19"/>
  <c r="T43" i="19" s="1"/>
  <c r="T45" i="19" s="1"/>
  <c r="M24" i="19" l="1"/>
  <c r="M28" i="19" s="1"/>
  <c r="M30" i="19" s="1"/>
  <c r="N25" i="19"/>
  <c r="W55" i="19"/>
  <c r="V54" i="19"/>
  <c r="V58" i="19" s="1"/>
  <c r="V60" i="19" s="1"/>
  <c r="V40" i="19"/>
  <c r="U39" i="19"/>
  <c r="U43" i="19" s="1"/>
  <c r="U45" i="19" s="1"/>
  <c r="W40" i="19" l="1"/>
  <c r="V39" i="19"/>
  <c r="V43" i="19" s="1"/>
  <c r="V45" i="19" s="1"/>
  <c r="X55" i="19"/>
  <c r="X54" i="19" s="1"/>
  <c r="X58" i="19" s="1"/>
  <c r="X60" i="19" s="1"/>
  <c r="W54" i="19"/>
  <c r="W58" i="19" s="1"/>
  <c r="W60" i="19" s="1"/>
  <c r="O25" i="19"/>
  <c r="N24" i="19"/>
  <c r="N28" i="19" s="1"/>
  <c r="N30" i="19" s="1"/>
  <c r="B62" i="19" l="1"/>
  <c r="P25" i="19"/>
  <c r="O24" i="19"/>
  <c r="O28" i="19" s="1"/>
  <c r="O30" i="19" s="1"/>
  <c r="X40" i="19"/>
  <c r="X39" i="19" s="1"/>
  <c r="X43" i="19" s="1"/>
  <c r="X45" i="19" s="1"/>
  <c r="W39" i="19"/>
  <c r="W43" i="19" s="1"/>
  <c r="W45" i="19" s="1"/>
  <c r="B47" i="19" l="1"/>
  <c r="Q25" i="19"/>
  <c r="P24" i="19"/>
  <c r="P28" i="19" s="1"/>
  <c r="P30" i="19" s="1"/>
  <c r="R25" i="19" l="1"/>
  <c r="Q24" i="19"/>
  <c r="Q28" i="19" s="1"/>
  <c r="Q30" i="19" s="1"/>
  <c r="S25" i="19" l="1"/>
  <c r="R24" i="19"/>
  <c r="R28" i="19" s="1"/>
  <c r="R30" i="19" s="1"/>
  <c r="T25" i="19" l="1"/>
  <c r="S24" i="19"/>
  <c r="S28" i="19" s="1"/>
  <c r="S30" i="19" s="1"/>
  <c r="U25" i="19" l="1"/>
  <c r="T24" i="19"/>
  <c r="T28" i="19" s="1"/>
  <c r="T30" i="19" s="1"/>
  <c r="U24" i="19" l="1"/>
  <c r="U28" i="19" s="1"/>
  <c r="U30" i="19" s="1"/>
  <c r="V25" i="19"/>
  <c r="W25" i="19" l="1"/>
  <c r="V24" i="19"/>
  <c r="V28" i="19" s="1"/>
  <c r="V30" i="19" s="1"/>
  <c r="X25" i="19" l="1"/>
  <c r="X24" i="19" s="1"/>
  <c r="X28" i="19" s="1"/>
  <c r="X30" i="19" s="1"/>
  <c r="W24" i="19"/>
  <c r="W28" i="19" s="1"/>
  <c r="W30" i="19" s="1"/>
  <c r="B32" i="19" l="1"/>
  <c r="A2" i="18"/>
  <c r="A6" i="18" s="1"/>
  <c r="I74" i="18"/>
  <c r="E74" i="18"/>
  <c r="D74" i="18"/>
  <c r="C74" i="18"/>
  <c r="B73" i="18"/>
  <c r="C70" i="18"/>
  <c r="D70" i="18" s="1"/>
  <c r="E70" i="18" s="1"/>
  <c r="F70" i="18" s="1"/>
  <c r="G70" i="18" s="1"/>
  <c r="H70" i="18" s="1"/>
  <c r="I70" i="18" s="1"/>
  <c r="J70" i="18" s="1"/>
  <c r="K70" i="18" s="1"/>
  <c r="L70" i="18" s="1"/>
  <c r="M70" i="18" s="1"/>
  <c r="N70" i="18" s="1"/>
  <c r="O70" i="18" s="1"/>
  <c r="P70" i="18" s="1"/>
  <c r="Q70" i="18" s="1"/>
  <c r="R70" i="18" s="1"/>
  <c r="S70" i="18" s="1"/>
  <c r="T70" i="18" s="1"/>
  <c r="U70" i="18" s="1"/>
  <c r="V70" i="18" s="1"/>
  <c r="W70" i="18" s="1"/>
  <c r="X70" i="18" s="1"/>
  <c r="C68" i="18"/>
  <c r="D68" i="18" s="1"/>
  <c r="E68" i="18" s="1"/>
  <c r="F68" i="18" s="1"/>
  <c r="G68" i="18" s="1"/>
  <c r="H68" i="18" s="1"/>
  <c r="I68" i="18" s="1"/>
  <c r="J68" i="18" s="1"/>
  <c r="K68" i="18" s="1"/>
  <c r="L68" i="18" s="1"/>
  <c r="M68" i="18" s="1"/>
  <c r="N68" i="18" s="1"/>
  <c r="O68" i="18" s="1"/>
  <c r="P68" i="18" s="1"/>
  <c r="Q68" i="18" s="1"/>
  <c r="R68" i="18" s="1"/>
  <c r="S68" i="18" s="1"/>
  <c r="T68" i="18" s="1"/>
  <c r="U68" i="18" s="1"/>
  <c r="V68" i="18" s="1"/>
  <c r="W68" i="18" s="1"/>
  <c r="X68" i="18" s="1"/>
  <c r="B67" i="18"/>
  <c r="J61" i="18"/>
  <c r="J76" i="18" s="1"/>
  <c r="V59" i="18"/>
  <c r="I59" i="18"/>
  <c r="H59" i="18"/>
  <c r="H74" i="18" s="1"/>
  <c r="G59" i="18"/>
  <c r="G74" i="18" s="1"/>
  <c r="F59" i="18"/>
  <c r="E59" i="18"/>
  <c r="D59" i="18"/>
  <c r="C59" i="18"/>
  <c r="B59" i="18"/>
  <c r="B60" i="18" s="1"/>
  <c r="B58" i="18"/>
  <c r="D55" i="18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C55" i="18"/>
  <c r="H53" i="18"/>
  <c r="I53" i="18" s="1"/>
  <c r="J53" i="18" s="1"/>
  <c r="K53" i="18" s="1"/>
  <c r="L53" i="18" s="1"/>
  <c r="M53" i="18" s="1"/>
  <c r="N53" i="18" s="1"/>
  <c r="O53" i="18" s="1"/>
  <c r="P53" i="18" s="1"/>
  <c r="Q53" i="18" s="1"/>
  <c r="R53" i="18" s="1"/>
  <c r="S53" i="18" s="1"/>
  <c r="T53" i="18" s="1"/>
  <c r="U53" i="18" s="1"/>
  <c r="V53" i="18" s="1"/>
  <c r="W53" i="18" s="1"/>
  <c r="X53" i="18" s="1"/>
  <c r="C53" i="18"/>
  <c r="D53" i="18" s="1"/>
  <c r="E53" i="18" s="1"/>
  <c r="F53" i="18" s="1"/>
  <c r="G53" i="18" s="1"/>
  <c r="B52" i="18"/>
  <c r="M46" i="18"/>
  <c r="M61" i="18" s="1"/>
  <c r="M76" i="18" s="1"/>
  <c r="K46" i="18"/>
  <c r="K61" i="18" s="1"/>
  <c r="K76" i="18" s="1"/>
  <c r="J46" i="18"/>
  <c r="B45" i="18"/>
  <c r="J44" i="18"/>
  <c r="J59" i="18" s="1"/>
  <c r="B43" i="18"/>
  <c r="E40" i="18"/>
  <c r="F40" i="18" s="1"/>
  <c r="G40" i="18" s="1"/>
  <c r="H40" i="18" s="1"/>
  <c r="I40" i="18" s="1"/>
  <c r="J40" i="18" s="1"/>
  <c r="K40" i="18" s="1"/>
  <c r="L40" i="18" s="1"/>
  <c r="M40" i="18" s="1"/>
  <c r="N40" i="18" s="1"/>
  <c r="O40" i="18" s="1"/>
  <c r="P40" i="18" s="1"/>
  <c r="Q40" i="18" s="1"/>
  <c r="R40" i="18" s="1"/>
  <c r="S40" i="18" s="1"/>
  <c r="T40" i="18" s="1"/>
  <c r="U40" i="18" s="1"/>
  <c r="V40" i="18" s="1"/>
  <c r="W40" i="18" s="1"/>
  <c r="X40" i="18" s="1"/>
  <c r="D40" i="18"/>
  <c r="C40" i="18"/>
  <c r="C38" i="18"/>
  <c r="D38" i="18" s="1"/>
  <c r="E38" i="18" s="1"/>
  <c r="F38" i="18" s="1"/>
  <c r="G38" i="18" s="1"/>
  <c r="H38" i="18" s="1"/>
  <c r="I38" i="18" s="1"/>
  <c r="J38" i="18" s="1"/>
  <c r="K38" i="18" s="1"/>
  <c r="L38" i="18" s="1"/>
  <c r="M38" i="18" s="1"/>
  <c r="N38" i="18" s="1"/>
  <c r="O38" i="18" s="1"/>
  <c r="P38" i="18" s="1"/>
  <c r="Q38" i="18" s="1"/>
  <c r="R38" i="18" s="1"/>
  <c r="S38" i="18" s="1"/>
  <c r="T38" i="18" s="1"/>
  <c r="U38" i="18" s="1"/>
  <c r="V38" i="18" s="1"/>
  <c r="W38" i="18" s="1"/>
  <c r="X38" i="18" s="1"/>
  <c r="B37" i="18"/>
  <c r="L46" i="18"/>
  <c r="L61" i="18" s="1"/>
  <c r="L76" i="18" s="1"/>
  <c r="B30" i="18"/>
  <c r="T29" i="18"/>
  <c r="T44" i="18" s="1"/>
  <c r="T59" i="18" s="1"/>
  <c r="T74" i="18" s="1"/>
  <c r="Q29" i="18"/>
  <c r="J29" i="18"/>
  <c r="I29" i="18"/>
  <c r="H29" i="18"/>
  <c r="G29" i="18"/>
  <c r="F29" i="18"/>
  <c r="E29" i="18"/>
  <c r="D29" i="18"/>
  <c r="C29" i="18"/>
  <c r="B29" i="18"/>
  <c r="B28" i="18"/>
  <c r="C25" i="18"/>
  <c r="D25" i="18" s="1"/>
  <c r="E25" i="18" s="1"/>
  <c r="F25" i="18" s="1"/>
  <c r="G25" i="18" s="1"/>
  <c r="H25" i="18" s="1"/>
  <c r="I25" i="18" s="1"/>
  <c r="J25" i="18" s="1"/>
  <c r="K25" i="18" s="1"/>
  <c r="L25" i="18" s="1"/>
  <c r="M25" i="18" s="1"/>
  <c r="N25" i="18" s="1"/>
  <c r="O25" i="18" s="1"/>
  <c r="P25" i="18" s="1"/>
  <c r="Q25" i="18" s="1"/>
  <c r="R25" i="18" s="1"/>
  <c r="S25" i="18" s="1"/>
  <c r="T25" i="18" s="1"/>
  <c r="U25" i="18" s="1"/>
  <c r="V25" i="18" s="1"/>
  <c r="W25" i="18" s="1"/>
  <c r="X25" i="18" s="1"/>
  <c r="C23" i="18"/>
  <c r="D23" i="18" s="1"/>
  <c r="E23" i="18" s="1"/>
  <c r="F23" i="18" s="1"/>
  <c r="G23" i="18" s="1"/>
  <c r="H23" i="18" s="1"/>
  <c r="I23" i="18" s="1"/>
  <c r="J23" i="18" s="1"/>
  <c r="K23" i="18" s="1"/>
  <c r="L23" i="18" s="1"/>
  <c r="M23" i="18" s="1"/>
  <c r="N23" i="18" s="1"/>
  <c r="O23" i="18" s="1"/>
  <c r="P23" i="18" s="1"/>
  <c r="Q23" i="18" s="1"/>
  <c r="R23" i="18" s="1"/>
  <c r="S23" i="18" s="1"/>
  <c r="T23" i="18" s="1"/>
  <c r="U23" i="18" s="1"/>
  <c r="V23" i="18" s="1"/>
  <c r="W23" i="18" s="1"/>
  <c r="X23" i="18" s="1"/>
  <c r="B22" i="18"/>
  <c r="X14" i="18"/>
  <c r="X29" i="18" s="1"/>
  <c r="W14" i="18"/>
  <c r="W29" i="18" s="1"/>
  <c r="V14" i="18"/>
  <c r="V29" i="18" s="1"/>
  <c r="V44" i="18" s="1"/>
  <c r="U14" i="18"/>
  <c r="T14" i="18"/>
  <c r="S14" i="18"/>
  <c r="R14" i="18"/>
  <c r="Q14" i="18"/>
  <c r="P14" i="18"/>
  <c r="P29" i="18" s="1"/>
  <c r="O14" i="18"/>
  <c r="O29" i="18" s="1"/>
  <c r="N14" i="18"/>
  <c r="N29" i="18" s="1"/>
  <c r="N44" i="18" s="1"/>
  <c r="M29" i="18"/>
  <c r="L29" i="18"/>
  <c r="B13" i="18"/>
  <c r="B15" i="18" s="1"/>
  <c r="C10" i="18"/>
  <c r="D10" i="18" s="1"/>
  <c r="C8" i="18"/>
  <c r="D8" i="18" s="1"/>
  <c r="E8" i="18" s="1"/>
  <c r="F8" i="18" s="1"/>
  <c r="G8" i="18" s="1"/>
  <c r="H8" i="18" s="1"/>
  <c r="I8" i="18" s="1"/>
  <c r="J8" i="18" s="1"/>
  <c r="K8" i="18" s="1"/>
  <c r="L8" i="18" s="1"/>
  <c r="M8" i="18" s="1"/>
  <c r="N8" i="18" s="1"/>
  <c r="O8" i="18" s="1"/>
  <c r="P8" i="18" s="1"/>
  <c r="Q8" i="18" s="1"/>
  <c r="R8" i="18" s="1"/>
  <c r="S8" i="18" s="1"/>
  <c r="T8" i="18" s="1"/>
  <c r="U8" i="18" s="1"/>
  <c r="V8" i="18" s="1"/>
  <c r="W8" i="18" s="1"/>
  <c r="X8" i="18" s="1"/>
  <c r="B7" i="18"/>
  <c r="B4" i="18"/>
  <c r="B3" i="18"/>
  <c r="J74" i="17"/>
  <c r="I74" i="17"/>
  <c r="H74" i="17"/>
  <c r="G74" i="17"/>
  <c r="F74" i="17"/>
  <c r="E74" i="17"/>
  <c r="D74" i="17"/>
  <c r="C74" i="17"/>
  <c r="B74" i="17"/>
  <c r="X74" i="17"/>
  <c r="W74" i="17"/>
  <c r="V74" i="17"/>
  <c r="U74" i="17"/>
  <c r="T74" i="17"/>
  <c r="S74" i="17"/>
  <c r="R74" i="17"/>
  <c r="Q74" i="17"/>
  <c r="P74" i="17"/>
  <c r="O74" i="17"/>
  <c r="N74" i="17"/>
  <c r="M74" i="17"/>
  <c r="L74" i="17"/>
  <c r="K74" i="17"/>
  <c r="J59" i="17"/>
  <c r="I59" i="17"/>
  <c r="H59" i="17"/>
  <c r="G59" i="17"/>
  <c r="F59" i="17"/>
  <c r="E59" i="17"/>
  <c r="D59" i="17"/>
  <c r="C59" i="17"/>
  <c r="B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29" i="17"/>
  <c r="I29" i="17"/>
  <c r="H29" i="17"/>
  <c r="G29" i="17"/>
  <c r="F29" i="17"/>
  <c r="E29" i="17"/>
  <c r="D29" i="17"/>
  <c r="C29" i="17"/>
  <c r="B29" i="17"/>
  <c r="X29" i="17"/>
  <c r="W29" i="17"/>
  <c r="W44" i="17" s="1"/>
  <c r="V29" i="17"/>
  <c r="V44" i="17" s="1"/>
  <c r="U29" i="17"/>
  <c r="T29" i="17"/>
  <c r="S29" i="17"/>
  <c r="S44" i="17" s="1"/>
  <c r="R29" i="17"/>
  <c r="R44" i="17" s="1"/>
  <c r="Q29" i="17"/>
  <c r="P29" i="17"/>
  <c r="O29" i="17"/>
  <c r="O44" i="17" s="1"/>
  <c r="N29" i="17"/>
  <c r="N44" i="17" s="1"/>
  <c r="M29" i="17"/>
  <c r="L29" i="17"/>
  <c r="K29" i="17"/>
  <c r="X44" i="17"/>
  <c r="U44" i="17"/>
  <c r="T44" i="17"/>
  <c r="Q44" i="17"/>
  <c r="P44" i="17"/>
  <c r="M44" i="17"/>
  <c r="L44" i="17"/>
  <c r="K44" i="17"/>
  <c r="J44" i="17"/>
  <c r="A2" i="17"/>
  <c r="B75" i="17"/>
  <c r="B73" i="17"/>
  <c r="G70" i="17"/>
  <c r="H70" i="17" s="1"/>
  <c r="I70" i="17" s="1"/>
  <c r="J70" i="17" s="1"/>
  <c r="K70" i="17" s="1"/>
  <c r="L70" i="17" s="1"/>
  <c r="M70" i="17" s="1"/>
  <c r="C70" i="17"/>
  <c r="D70" i="17" s="1"/>
  <c r="E70" i="17" s="1"/>
  <c r="F70" i="17" s="1"/>
  <c r="C68" i="17"/>
  <c r="D68" i="17" s="1"/>
  <c r="E68" i="17" s="1"/>
  <c r="F68" i="17" s="1"/>
  <c r="G68" i="17" s="1"/>
  <c r="H68" i="17" s="1"/>
  <c r="I68" i="17" s="1"/>
  <c r="J68" i="17" s="1"/>
  <c r="K68" i="17" s="1"/>
  <c r="L68" i="17" s="1"/>
  <c r="M68" i="17" s="1"/>
  <c r="N68" i="17" s="1"/>
  <c r="O68" i="17" s="1"/>
  <c r="P68" i="17" s="1"/>
  <c r="Q68" i="17" s="1"/>
  <c r="R68" i="17" s="1"/>
  <c r="S68" i="17" s="1"/>
  <c r="T68" i="17" s="1"/>
  <c r="U68" i="17" s="1"/>
  <c r="V68" i="17" s="1"/>
  <c r="W68" i="17" s="1"/>
  <c r="X68" i="17" s="1"/>
  <c r="B67" i="17"/>
  <c r="B58" i="17"/>
  <c r="B60" i="17" s="1"/>
  <c r="C55" i="17"/>
  <c r="D55" i="17" s="1"/>
  <c r="E55" i="17" s="1"/>
  <c r="F55" i="17" s="1"/>
  <c r="G55" i="17" s="1"/>
  <c r="H55" i="17" s="1"/>
  <c r="I55" i="17" s="1"/>
  <c r="J55" i="17" s="1"/>
  <c r="K55" i="17" s="1"/>
  <c r="F53" i="17"/>
  <c r="G53" i="17" s="1"/>
  <c r="H53" i="17" s="1"/>
  <c r="I53" i="17" s="1"/>
  <c r="J53" i="17" s="1"/>
  <c r="K53" i="17" s="1"/>
  <c r="L53" i="17" s="1"/>
  <c r="M53" i="17" s="1"/>
  <c r="N53" i="17" s="1"/>
  <c r="O53" i="17" s="1"/>
  <c r="P53" i="17" s="1"/>
  <c r="Q53" i="17" s="1"/>
  <c r="R53" i="17" s="1"/>
  <c r="S53" i="17" s="1"/>
  <c r="T53" i="17" s="1"/>
  <c r="U53" i="17" s="1"/>
  <c r="V53" i="17" s="1"/>
  <c r="W53" i="17" s="1"/>
  <c r="X53" i="17" s="1"/>
  <c r="E53" i="17"/>
  <c r="D53" i="17"/>
  <c r="C53" i="17"/>
  <c r="B52" i="17"/>
  <c r="B43" i="17"/>
  <c r="B45" i="17" s="1"/>
  <c r="C40" i="17"/>
  <c r="D40" i="17" s="1"/>
  <c r="E40" i="17" s="1"/>
  <c r="F40" i="17" s="1"/>
  <c r="D38" i="17"/>
  <c r="E38" i="17" s="1"/>
  <c r="F38" i="17" s="1"/>
  <c r="G38" i="17" s="1"/>
  <c r="H38" i="17" s="1"/>
  <c r="I38" i="17" s="1"/>
  <c r="J38" i="17" s="1"/>
  <c r="K38" i="17" s="1"/>
  <c r="L38" i="17" s="1"/>
  <c r="M38" i="17" s="1"/>
  <c r="N38" i="17" s="1"/>
  <c r="O38" i="17" s="1"/>
  <c r="P38" i="17" s="1"/>
  <c r="Q38" i="17" s="1"/>
  <c r="R38" i="17" s="1"/>
  <c r="S38" i="17" s="1"/>
  <c r="T38" i="17" s="1"/>
  <c r="U38" i="17" s="1"/>
  <c r="V38" i="17" s="1"/>
  <c r="W38" i="17" s="1"/>
  <c r="X38" i="17" s="1"/>
  <c r="C38" i="17"/>
  <c r="B37" i="17"/>
  <c r="B28" i="17"/>
  <c r="B30" i="17" s="1"/>
  <c r="D25" i="17"/>
  <c r="E25" i="17" s="1"/>
  <c r="F25" i="17" s="1"/>
  <c r="G25" i="17" s="1"/>
  <c r="H25" i="17" s="1"/>
  <c r="I25" i="17" s="1"/>
  <c r="C25" i="17"/>
  <c r="D23" i="17"/>
  <c r="E23" i="17" s="1"/>
  <c r="F23" i="17" s="1"/>
  <c r="G23" i="17" s="1"/>
  <c r="H23" i="17" s="1"/>
  <c r="I23" i="17" s="1"/>
  <c r="J23" i="17" s="1"/>
  <c r="K23" i="17" s="1"/>
  <c r="L23" i="17" s="1"/>
  <c r="M23" i="17" s="1"/>
  <c r="N23" i="17" s="1"/>
  <c r="O23" i="17" s="1"/>
  <c r="P23" i="17" s="1"/>
  <c r="Q23" i="17" s="1"/>
  <c r="R23" i="17" s="1"/>
  <c r="S23" i="17" s="1"/>
  <c r="T23" i="17" s="1"/>
  <c r="U23" i="17" s="1"/>
  <c r="V23" i="17" s="1"/>
  <c r="W23" i="17" s="1"/>
  <c r="X23" i="17" s="1"/>
  <c r="C23" i="17"/>
  <c r="B22" i="17"/>
  <c r="B15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B13" i="17"/>
  <c r="D10" i="17"/>
  <c r="E10" i="17" s="1"/>
  <c r="F10" i="17" s="1"/>
  <c r="G10" i="17" s="1"/>
  <c r="H10" i="17" s="1"/>
  <c r="C10" i="17"/>
  <c r="C8" i="17"/>
  <c r="D8" i="17" s="1"/>
  <c r="E8" i="17" s="1"/>
  <c r="F8" i="17" s="1"/>
  <c r="G8" i="17" s="1"/>
  <c r="H8" i="17" s="1"/>
  <c r="I8" i="17" s="1"/>
  <c r="J8" i="17" s="1"/>
  <c r="K8" i="17" s="1"/>
  <c r="L8" i="17" s="1"/>
  <c r="M8" i="17" s="1"/>
  <c r="N8" i="17" s="1"/>
  <c r="O8" i="17" s="1"/>
  <c r="P8" i="17" s="1"/>
  <c r="Q8" i="17" s="1"/>
  <c r="R8" i="17" s="1"/>
  <c r="S8" i="17" s="1"/>
  <c r="T8" i="17" s="1"/>
  <c r="U8" i="17" s="1"/>
  <c r="V8" i="17" s="1"/>
  <c r="W8" i="17" s="1"/>
  <c r="X8" i="17" s="1"/>
  <c r="B7" i="17"/>
  <c r="B4" i="17"/>
  <c r="B3" i="17"/>
  <c r="H69" i="17" s="1"/>
  <c r="H73" i="17" s="1"/>
  <c r="H75" i="17" s="1"/>
  <c r="A36" i="18" l="1"/>
  <c r="C39" i="17"/>
  <c r="C43" i="17" s="1"/>
  <c r="C45" i="17" s="1"/>
  <c r="D24" i="17"/>
  <c r="D28" i="17" s="1"/>
  <c r="D30" i="17" s="1"/>
  <c r="L44" i="18"/>
  <c r="M44" i="18"/>
  <c r="E10" i="18"/>
  <c r="F10" i="18" s="1"/>
  <c r="G10" i="18" s="1"/>
  <c r="H10" i="18" s="1"/>
  <c r="I10" i="18" s="1"/>
  <c r="F74" i="18"/>
  <c r="X69" i="18"/>
  <c r="X73" i="18" s="1"/>
  <c r="W24" i="18"/>
  <c r="W28" i="18" s="1"/>
  <c r="W30" i="18" s="1"/>
  <c r="V74" i="18"/>
  <c r="H24" i="18"/>
  <c r="H28" i="18" s="1"/>
  <c r="M24" i="18"/>
  <c r="M28" i="18" s="1"/>
  <c r="M30" i="18" s="1"/>
  <c r="G39" i="18"/>
  <c r="G43" i="18" s="1"/>
  <c r="G45" i="18" s="1"/>
  <c r="A51" i="18"/>
  <c r="C54" i="18"/>
  <c r="C58" i="18" s="1"/>
  <c r="C60" i="18" s="1"/>
  <c r="P69" i="18"/>
  <c r="P73" i="18" s="1"/>
  <c r="W39" i="18"/>
  <c r="W43" i="18" s="1"/>
  <c r="C9" i="18"/>
  <c r="C13" i="18" s="1"/>
  <c r="C15" i="18" s="1"/>
  <c r="I24" i="18"/>
  <c r="I28" i="18" s="1"/>
  <c r="F39" i="18"/>
  <c r="F43" i="18" s="1"/>
  <c r="F45" i="18" s="1"/>
  <c r="O44" i="18"/>
  <c r="M39" i="18"/>
  <c r="M43" i="18" s="1"/>
  <c r="J54" i="18"/>
  <c r="J58" i="18" s="1"/>
  <c r="J60" i="18" s="1"/>
  <c r="U69" i="18"/>
  <c r="U73" i="18" s="1"/>
  <c r="M69" i="18"/>
  <c r="M73" i="18" s="1"/>
  <c r="E69" i="18"/>
  <c r="E73" i="18" s="1"/>
  <c r="E75" i="18" s="1"/>
  <c r="X54" i="18"/>
  <c r="X58" i="18" s="1"/>
  <c r="P54" i="18"/>
  <c r="P58" i="18" s="1"/>
  <c r="H54" i="18"/>
  <c r="H58" i="18" s="1"/>
  <c r="H60" i="18" s="1"/>
  <c r="S39" i="18"/>
  <c r="S43" i="18" s="1"/>
  <c r="K39" i="18"/>
  <c r="K43" i="18" s="1"/>
  <c r="C39" i="18"/>
  <c r="C43" i="18" s="1"/>
  <c r="C45" i="18" s="1"/>
  <c r="T69" i="18"/>
  <c r="T73" i="18" s="1"/>
  <c r="T75" i="18" s="1"/>
  <c r="L69" i="18"/>
  <c r="L73" i="18" s="1"/>
  <c r="D69" i="18"/>
  <c r="D73" i="18" s="1"/>
  <c r="D75" i="18" s="1"/>
  <c r="W54" i="18"/>
  <c r="W58" i="18" s="1"/>
  <c r="O54" i="18"/>
  <c r="O58" i="18" s="1"/>
  <c r="G54" i="18"/>
  <c r="G58" i="18" s="1"/>
  <c r="G60" i="18" s="1"/>
  <c r="R39" i="18"/>
  <c r="R43" i="18" s="1"/>
  <c r="J39" i="18"/>
  <c r="J43" i="18" s="1"/>
  <c r="J45" i="18" s="1"/>
  <c r="T24" i="18"/>
  <c r="T28" i="18" s="1"/>
  <c r="T30" i="18" s="1"/>
  <c r="L24" i="18"/>
  <c r="L28" i="18" s="1"/>
  <c r="L30" i="18" s="1"/>
  <c r="D24" i="18"/>
  <c r="D28" i="18" s="1"/>
  <c r="D30" i="18" s="1"/>
  <c r="S69" i="18"/>
  <c r="S73" i="18" s="1"/>
  <c r="K69" i="18"/>
  <c r="K73" i="18" s="1"/>
  <c r="C69" i="18"/>
  <c r="C73" i="18" s="1"/>
  <c r="C75" i="18" s="1"/>
  <c r="V54" i="18"/>
  <c r="V58" i="18" s="1"/>
  <c r="V60" i="18" s="1"/>
  <c r="N54" i="18"/>
  <c r="N58" i="18" s="1"/>
  <c r="F54" i="18"/>
  <c r="F58" i="18" s="1"/>
  <c r="F60" i="18" s="1"/>
  <c r="Q39" i="18"/>
  <c r="Q43" i="18" s="1"/>
  <c r="I39" i="18"/>
  <c r="I43" i="18" s="1"/>
  <c r="I45" i="18" s="1"/>
  <c r="S24" i="18"/>
  <c r="S28" i="18" s="1"/>
  <c r="K24" i="18"/>
  <c r="K28" i="18" s="1"/>
  <c r="C24" i="18"/>
  <c r="C28" i="18" s="1"/>
  <c r="C30" i="18" s="1"/>
  <c r="R69" i="18"/>
  <c r="R73" i="18" s="1"/>
  <c r="J69" i="18"/>
  <c r="J73" i="18" s="1"/>
  <c r="U54" i="18"/>
  <c r="U58" i="18" s="1"/>
  <c r="M54" i="18"/>
  <c r="M58" i="18" s="1"/>
  <c r="E54" i="18"/>
  <c r="E58" i="18" s="1"/>
  <c r="E60" i="18" s="1"/>
  <c r="X39" i="18"/>
  <c r="X43" i="18" s="1"/>
  <c r="P39" i="18"/>
  <c r="P43" i="18" s="1"/>
  <c r="H39" i="18"/>
  <c r="H43" i="18" s="1"/>
  <c r="H45" i="18" s="1"/>
  <c r="R24" i="18"/>
  <c r="R28" i="18" s="1"/>
  <c r="J24" i="18"/>
  <c r="J28" i="18" s="1"/>
  <c r="J30" i="18" s="1"/>
  <c r="Q69" i="18"/>
  <c r="Q73" i="18" s="1"/>
  <c r="I69" i="18"/>
  <c r="I73" i="18" s="1"/>
  <c r="I75" i="18" s="1"/>
  <c r="T54" i="18"/>
  <c r="T58" i="18" s="1"/>
  <c r="L54" i="18"/>
  <c r="L58" i="18" s="1"/>
  <c r="D54" i="18"/>
  <c r="D58" i="18" s="1"/>
  <c r="D60" i="18" s="1"/>
  <c r="V69" i="18"/>
  <c r="V73" i="18" s="1"/>
  <c r="N69" i="18"/>
  <c r="N73" i="18" s="1"/>
  <c r="F69" i="18"/>
  <c r="F73" i="18" s="1"/>
  <c r="Q54" i="18"/>
  <c r="Q58" i="18" s="1"/>
  <c r="I54" i="18"/>
  <c r="I58" i="18" s="1"/>
  <c r="I60" i="18" s="1"/>
  <c r="T39" i="18"/>
  <c r="T43" i="18" s="1"/>
  <c r="T45" i="18" s="1"/>
  <c r="L39" i="18"/>
  <c r="L43" i="18" s="1"/>
  <c r="D39" i="18"/>
  <c r="D43" i="18" s="1"/>
  <c r="D45" i="18" s="1"/>
  <c r="V24" i="18"/>
  <c r="V28" i="18" s="1"/>
  <c r="V30" i="18" s="1"/>
  <c r="N24" i="18"/>
  <c r="N28" i="18" s="1"/>
  <c r="N30" i="18" s="1"/>
  <c r="F24" i="18"/>
  <c r="F28" i="18" s="1"/>
  <c r="F30" i="18" s="1"/>
  <c r="G24" i="18"/>
  <c r="G28" i="18" s="1"/>
  <c r="G30" i="18" s="1"/>
  <c r="K29" i="18"/>
  <c r="W69" i="18"/>
  <c r="W73" i="18" s="1"/>
  <c r="D9" i="18"/>
  <c r="D13" i="18" s="1"/>
  <c r="D15" i="18" s="1"/>
  <c r="W44" i="18"/>
  <c r="O24" i="18"/>
  <c r="O28" i="18" s="1"/>
  <c r="O30" i="18" s="1"/>
  <c r="F9" i="18"/>
  <c r="F13" i="18" s="1"/>
  <c r="F15" i="18" s="1"/>
  <c r="P44" i="18"/>
  <c r="X44" i="18"/>
  <c r="P24" i="18"/>
  <c r="P28" i="18" s="1"/>
  <c r="P30" i="18" s="1"/>
  <c r="S29" i="18"/>
  <c r="N39" i="18"/>
  <c r="N43" i="18" s="1"/>
  <c r="N45" i="18" s="1"/>
  <c r="J74" i="18"/>
  <c r="K54" i="18"/>
  <c r="K58" i="18" s="1"/>
  <c r="G69" i="18"/>
  <c r="G73" i="18" s="1"/>
  <c r="G75" i="18" s="1"/>
  <c r="X24" i="18"/>
  <c r="X28" i="18" s="1"/>
  <c r="X30" i="18" s="1"/>
  <c r="E39" i="18"/>
  <c r="E43" i="18" s="1"/>
  <c r="E45" i="18" s="1"/>
  <c r="Q24" i="18"/>
  <c r="Q28" i="18" s="1"/>
  <c r="Q30" i="18" s="1"/>
  <c r="H30" i="18"/>
  <c r="T60" i="18"/>
  <c r="O39" i="18"/>
  <c r="O43" i="18" s="1"/>
  <c r="R54" i="18"/>
  <c r="R58" i="18" s="1"/>
  <c r="N59" i="18"/>
  <c r="H69" i="18"/>
  <c r="H73" i="18" s="1"/>
  <c r="H75" i="18" s="1"/>
  <c r="V39" i="18"/>
  <c r="V43" i="18" s="1"/>
  <c r="V45" i="18" s="1"/>
  <c r="A66" i="18"/>
  <c r="A21" i="18"/>
  <c r="H9" i="18"/>
  <c r="H13" i="18" s="1"/>
  <c r="H15" i="18" s="1"/>
  <c r="R29" i="18"/>
  <c r="E24" i="18"/>
  <c r="E28" i="18" s="1"/>
  <c r="E30" i="18" s="1"/>
  <c r="U24" i="18"/>
  <c r="U28" i="18" s="1"/>
  <c r="I30" i="18"/>
  <c r="U29" i="18"/>
  <c r="U39" i="18"/>
  <c r="U43" i="18" s="1"/>
  <c r="Q44" i="18"/>
  <c r="S54" i="18"/>
  <c r="S58" i="18" s="1"/>
  <c r="O69" i="18"/>
  <c r="O73" i="18" s="1"/>
  <c r="B74" i="18"/>
  <c r="B75" i="18" s="1"/>
  <c r="I10" i="17"/>
  <c r="J10" i="17" s="1"/>
  <c r="K10" i="17" s="1"/>
  <c r="L10" i="17" s="1"/>
  <c r="M10" i="17" s="1"/>
  <c r="N10" i="17" s="1"/>
  <c r="O10" i="17" s="1"/>
  <c r="P10" i="17" s="1"/>
  <c r="Q10" i="17" s="1"/>
  <c r="R10" i="17" s="1"/>
  <c r="H9" i="17"/>
  <c r="H13" i="17" s="1"/>
  <c r="H15" i="17" s="1"/>
  <c r="J25" i="17"/>
  <c r="I24" i="17"/>
  <c r="I28" i="17" s="1"/>
  <c r="I30" i="17" s="1"/>
  <c r="L55" i="17"/>
  <c r="M55" i="17" s="1"/>
  <c r="N55" i="17" s="1"/>
  <c r="O55" i="17" s="1"/>
  <c r="P55" i="17" s="1"/>
  <c r="K54" i="17"/>
  <c r="K58" i="17" s="1"/>
  <c r="K60" i="17" s="1"/>
  <c r="A66" i="17"/>
  <c r="A21" i="17"/>
  <c r="A6" i="17"/>
  <c r="A51" i="17"/>
  <c r="A36" i="17"/>
  <c r="G40" i="17"/>
  <c r="H40" i="17" s="1"/>
  <c r="I40" i="17" s="1"/>
  <c r="J40" i="17" s="1"/>
  <c r="K40" i="17" s="1"/>
  <c r="F39" i="17"/>
  <c r="F43" i="17" s="1"/>
  <c r="F45" i="17" s="1"/>
  <c r="G24" i="17"/>
  <c r="G28" i="17" s="1"/>
  <c r="G30" i="17" s="1"/>
  <c r="N9" i="17"/>
  <c r="N13" i="17" s="1"/>
  <c r="N15" i="17" s="1"/>
  <c r="F9" i="17"/>
  <c r="F13" i="17" s="1"/>
  <c r="F15" i="17" s="1"/>
  <c r="C9" i="17"/>
  <c r="C13" i="17" s="1"/>
  <c r="C15" i="17" s="1"/>
  <c r="G9" i="17"/>
  <c r="G13" i="17" s="1"/>
  <c r="G15" i="17" s="1"/>
  <c r="E9" i="17"/>
  <c r="E13" i="17" s="1"/>
  <c r="E15" i="17" s="1"/>
  <c r="O9" i="17"/>
  <c r="O13" i="17" s="1"/>
  <c r="O15" i="17" s="1"/>
  <c r="D9" i="17"/>
  <c r="D13" i="17" s="1"/>
  <c r="D15" i="17" s="1"/>
  <c r="N70" i="17"/>
  <c r="O70" i="17" s="1"/>
  <c r="P70" i="17" s="1"/>
  <c r="Q70" i="17" s="1"/>
  <c r="R70" i="17" s="1"/>
  <c r="S70" i="17" s="1"/>
  <c r="T70" i="17" s="1"/>
  <c r="U70" i="17" s="1"/>
  <c r="V70" i="17" s="1"/>
  <c r="W70" i="17" s="1"/>
  <c r="X70" i="17" s="1"/>
  <c r="X69" i="17" s="1"/>
  <c r="X73" i="17" s="1"/>
  <c r="X75" i="17" s="1"/>
  <c r="M69" i="17"/>
  <c r="M73" i="17" s="1"/>
  <c r="M75" i="17" s="1"/>
  <c r="C54" i="17"/>
  <c r="C58" i="17" s="1"/>
  <c r="C60" i="17" s="1"/>
  <c r="J46" i="17"/>
  <c r="J61" i="17" s="1"/>
  <c r="J76" i="17" s="1"/>
  <c r="D54" i="17"/>
  <c r="D58" i="17" s="1"/>
  <c r="D60" i="17" s="1"/>
  <c r="D39" i="17"/>
  <c r="D43" i="17" s="1"/>
  <c r="D45" i="17" s="1"/>
  <c r="H54" i="17"/>
  <c r="H58" i="17" s="1"/>
  <c r="H60" i="17" s="1"/>
  <c r="F69" i="17"/>
  <c r="F73" i="17" s="1"/>
  <c r="F75" i="17" s="1"/>
  <c r="L69" i="17"/>
  <c r="L73" i="17" s="1"/>
  <c r="L75" i="17" s="1"/>
  <c r="D69" i="17"/>
  <c r="D73" i="17" s="1"/>
  <c r="D75" i="17" s="1"/>
  <c r="O54" i="17"/>
  <c r="O58" i="17" s="1"/>
  <c r="O60" i="17" s="1"/>
  <c r="G54" i="17"/>
  <c r="G58" i="17" s="1"/>
  <c r="G60" i="17" s="1"/>
  <c r="J39" i="17"/>
  <c r="J43" i="17" s="1"/>
  <c r="J45" i="17" s="1"/>
  <c r="E24" i="17"/>
  <c r="E28" i="17" s="1"/>
  <c r="E30" i="17" s="1"/>
  <c r="K69" i="17"/>
  <c r="K73" i="17" s="1"/>
  <c r="K75" i="17" s="1"/>
  <c r="C69" i="17"/>
  <c r="C73" i="17" s="1"/>
  <c r="C75" i="17" s="1"/>
  <c r="N54" i="17"/>
  <c r="N58" i="17" s="1"/>
  <c r="N60" i="17" s="1"/>
  <c r="F54" i="17"/>
  <c r="F58" i="17" s="1"/>
  <c r="F60" i="17" s="1"/>
  <c r="I39" i="17"/>
  <c r="I43" i="17" s="1"/>
  <c r="I45" i="17" s="1"/>
  <c r="J69" i="17"/>
  <c r="J73" i="17" s="1"/>
  <c r="J75" i="17" s="1"/>
  <c r="M54" i="17"/>
  <c r="M58" i="17" s="1"/>
  <c r="M60" i="17" s="1"/>
  <c r="E54" i="17"/>
  <c r="E58" i="17" s="1"/>
  <c r="E60" i="17" s="1"/>
  <c r="H39" i="17"/>
  <c r="H43" i="17" s="1"/>
  <c r="H45" i="17" s="1"/>
  <c r="C24" i="17"/>
  <c r="C28" i="17" s="1"/>
  <c r="C30" i="17" s="1"/>
  <c r="G69" i="17"/>
  <c r="G73" i="17" s="1"/>
  <c r="G75" i="17" s="1"/>
  <c r="J54" i="17"/>
  <c r="J58" i="17" s="1"/>
  <c r="J60" i="17" s="1"/>
  <c r="E39" i="17"/>
  <c r="E43" i="17" s="1"/>
  <c r="E45" i="17" s="1"/>
  <c r="H24" i="17"/>
  <c r="H28" i="17" s="1"/>
  <c r="H30" i="17" s="1"/>
  <c r="I54" i="17"/>
  <c r="I58" i="17" s="1"/>
  <c r="I60" i="17" s="1"/>
  <c r="F24" i="17"/>
  <c r="F28" i="17" s="1"/>
  <c r="F30" i="17" s="1"/>
  <c r="G39" i="17"/>
  <c r="G43" i="17" s="1"/>
  <c r="G45" i="17" s="1"/>
  <c r="L54" i="17"/>
  <c r="L58" i="17" s="1"/>
  <c r="L60" i="17" s="1"/>
  <c r="E69" i="17"/>
  <c r="E73" i="17" s="1"/>
  <c r="E75" i="17" s="1"/>
  <c r="I69" i="17"/>
  <c r="I73" i="17" s="1"/>
  <c r="I75" i="17" s="1"/>
  <c r="B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J75" i="18" l="1"/>
  <c r="W45" i="18"/>
  <c r="W59" i="18"/>
  <c r="O45" i="18"/>
  <c r="O59" i="18"/>
  <c r="J10" i="18"/>
  <c r="I9" i="18"/>
  <c r="I13" i="18" s="1"/>
  <c r="I15" i="18" s="1"/>
  <c r="G9" i="18"/>
  <c r="G13" i="18" s="1"/>
  <c r="G15" i="18" s="1"/>
  <c r="P45" i="18"/>
  <c r="P59" i="18"/>
  <c r="M45" i="18"/>
  <c r="M59" i="18"/>
  <c r="U44" i="18"/>
  <c r="U30" i="18"/>
  <c r="X45" i="18"/>
  <c r="X59" i="18"/>
  <c r="K30" i="18"/>
  <c r="K44" i="18"/>
  <c r="F75" i="18"/>
  <c r="N74" i="18"/>
  <c r="N75" i="18" s="1"/>
  <c r="N60" i="18"/>
  <c r="R30" i="18"/>
  <c r="R44" i="18"/>
  <c r="S30" i="18"/>
  <c r="S44" i="18"/>
  <c r="E9" i="18"/>
  <c r="E13" i="18" s="1"/>
  <c r="E15" i="18" s="1"/>
  <c r="Q59" i="18"/>
  <c r="Q45" i="18"/>
  <c r="L59" i="18"/>
  <c r="L45" i="18"/>
  <c r="V75" i="18"/>
  <c r="W69" i="17"/>
  <c r="W73" i="17" s="1"/>
  <c r="W75" i="17" s="1"/>
  <c r="M9" i="17"/>
  <c r="M13" i="17" s="1"/>
  <c r="M15" i="17" s="1"/>
  <c r="L9" i="17"/>
  <c r="L13" i="17" s="1"/>
  <c r="L15" i="17" s="1"/>
  <c r="P9" i="17"/>
  <c r="P13" i="17" s="1"/>
  <c r="P15" i="17" s="1"/>
  <c r="Q55" i="17"/>
  <c r="P54" i="17"/>
  <c r="P58" i="17" s="1"/>
  <c r="P60" i="17" s="1"/>
  <c r="N69" i="17"/>
  <c r="N73" i="17" s="1"/>
  <c r="N75" i="17" s="1"/>
  <c r="K9" i="17"/>
  <c r="K13" i="17" s="1"/>
  <c r="K15" i="17" s="1"/>
  <c r="O69" i="17"/>
  <c r="O73" i="17" s="1"/>
  <c r="O75" i="17" s="1"/>
  <c r="T69" i="17"/>
  <c r="T73" i="17" s="1"/>
  <c r="T75" i="17" s="1"/>
  <c r="R69" i="17"/>
  <c r="R73" i="17" s="1"/>
  <c r="R75" i="17" s="1"/>
  <c r="S69" i="17"/>
  <c r="S73" i="17" s="1"/>
  <c r="S75" i="17" s="1"/>
  <c r="V69" i="17"/>
  <c r="V73" i="17" s="1"/>
  <c r="V75" i="17" s="1"/>
  <c r="Q69" i="17"/>
  <c r="Q73" i="17" s="1"/>
  <c r="Q75" i="17" s="1"/>
  <c r="J9" i="17"/>
  <c r="J13" i="17" s="1"/>
  <c r="J15" i="17" s="1"/>
  <c r="U69" i="17"/>
  <c r="U73" i="17" s="1"/>
  <c r="U75" i="17" s="1"/>
  <c r="J24" i="17"/>
  <c r="J28" i="17" s="1"/>
  <c r="J30" i="17" s="1"/>
  <c r="K25" i="17"/>
  <c r="Q9" i="17"/>
  <c r="Q13" i="17" s="1"/>
  <c r="Q15" i="17" s="1"/>
  <c r="I9" i="17"/>
  <c r="I13" i="17" s="1"/>
  <c r="I15" i="17" s="1"/>
  <c r="L40" i="17"/>
  <c r="K39" i="17"/>
  <c r="K43" i="17" s="1"/>
  <c r="K45" i="17" s="1"/>
  <c r="P69" i="17"/>
  <c r="P73" i="17" s="1"/>
  <c r="P75" i="17" s="1"/>
  <c r="S10" i="17"/>
  <c r="R9" i="17"/>
  <c r="R13" i="17" s="1"/>
  <c r="R15" i="17" s="1"/>
  <c r="S9" i="5"/>
  <c r="L9" i="5"/>
  <c r="U9" i="5"/>
  <c r="K9" i="5"/>
  <c r="T9" i="5"/>
  <c r="M9" i="5"/>
  <c r="N9" i="5"/>
  <c r="G9" i="5"/>
  <c r="W9" i="5"/>
  <c r="H9" i="5"/>
  <c r="P9" i="5"/>
  <c r="X9" i="5"/>
  <c r="C9" i="5"/>
  <c r="D9" i="5"/>
  <c r="E9" i="5"/>
  <c r="F9" i="5"/>
  <c r="V9" i="5"/>
  <c r="O9" i="5"/>
  <c r="I9" i="5"/>
  <c r="Q9" i="5"/>
  <c r="J9" i="5"/>
  <c r="R9" i="5"/>
  <c r="Q74" i="18" l="1"/>
  <c r="Q75" i="18" s="1"/>
  <c r="Q60" i="18"/>
  <c r="U45" i="18"/>
  <c r="U59" i="18"/>
  <c r="S59" i="18"/>
  <c r="S45" i="18"/>
  <c r="K59" i="18"/>
  <c r="K45" i="18"/>
  <c r="P74" i="18"/>
  <c r="P75" i="18" s="1"/>
  <c r="P60" i="18"/>
  <c r="W74" i="18"/>
  <c r="W75" i="18" s="1"/>
  <c r="W60" i="18"/>
  <c r="X74" i="18"/>
  <c r="X75" i="18" s="1"/>
  <c r="X60" i="18"/>
  <c r="M60" i="18"/>
  <c r="M74" i="18"/>
  <c r="M75" i="18" s="1"/>
  <c r="O74" i="18"/>
  <c r="O75" i="18" s="1"/>
  <c r="O60" i="18"/>
  <c r="L60" i="18"/>
  <c r="L74" i="18"/>
  <c r="L75" i="18" s="1"/>
  <c r="K10" i="18"/>
  <c r="J9" i="18"/>
  <c r="J13" i="18" s="1"/>
  <c r="J15" i="18" s="1"/>
  <c r="R59" i="18"/>
  <c r="R45" i="18"/>
  <c r="R55" i="17"/>
  <c r="Q54" i="17"/>
  <c r="Q58" i="17" s="1"/>
  <c r="Q60" i="17" s="1"/>
  <c r="T10" i="17"/>
  <c r="S9" i="17"/>
  <c r="S13" i="17" s="1"/>
  <c r="S15" i="17" s="1"/>
  <c r="L39" i="17"/>
  <c r="L43" i="17" s="1"/>
  <c r="L45" i="17" s="1"/>
  <c r="M40" i="17"/>
  <c r="L25" i="17"/>
  <c r="K24" i="17"/>
  <c r="K28" i="17" s="1"/>
  <c r="K30" i="17" s="1"/>
  <c r="G39" i="4"/>
  <c r="G46" i="4"/>
  <c r="C46" i="4"/>
  <c r="C39" i="4"/>
  <c r="C43" i="4"/>
  <c r="G43" i="4"/>
  <c r="G36" i="4"/>
  <c r="C36" i="4"/>
  <c r="C3" i="4"/>
  <c r="L10" i="18" l="1"/>
  <c r="K9" i="18"/>
  <c r="K13" i="18" s="1"/>
  <c r="K15" i="18" s="1"/>
  <c r="S60" i="18"/>
  <c r="S74" i="18"/>
  <c r="S75" i="18" s="1"/>
  <c r="U60" i="18"/>
  <c r="U74" i="18"/>
  <c r="U75" i="18" s="1"/>
  <c r="R60" i="18"/>
  <c r="R74" i="18"/>
  <c r="R75" i="18" s="1"/>
  <c r="K60" i="18"/>
  <c r="K74" i="18"/>
  <c r="K75" i="18" s="1"/>
  <c r="M25" i="17"/>
  <c r="L24" i="17"/>
  <c r="L28" i="17" s="1"/>
  <c r="L30" i="17" s="1"/>
  <c r="U10" i="17"/>
  <c r="T9" i="17"/>
  <c r="T13" i="17" s="1"/>
  <c r="T15" i="17" s="1"/>
  <c r="N40" i="17"/>
  <c r="M39" i="17"/>
  <c r="M43" i="17" s="1"/>
  <c r="M45" i="17" s="1"/>
  <c r="S55" i="17"/>
  <c r="R54" i="17"/>
  <c r="R58" i="17" s="1"/>
  <c r="R60" i="17" s="1"/>
  <c r="B67" i="5"/>
  <c r="G8" i="16"/>
  <c r="F8" i="16"/>
  <c r="I74" i="5"/>
  <c r="C70" i="5"/>
  <c r="D70" i="5" s="1"/>
  <c r="C68" i="5"/>
  <c r="D68" i="5" s="1"/>
  <c r="E68" i="5" s="1"/>
  <c r="F68" i="5" s="1"/>
  <c r="G68" i="5" s="1"/>
  <c r="H68" i="5" s="1"/>
  <c r="I68" i="5" s="1"/>
  <c r="J68" i="5" s="1"/>
  <c r="K68" i="5" s="1"/>
  <c r="L68" i="5" s="1"/>
  <c r="M68" i="5" s="1"/>
  <c r="N68" i="5" s="1"/>
  <c r="O68" i="5" s="1"/>
  <c r="P68" i="5" s="1"/>
  <c r="Q68" i="5" s="1"/>
  <c r="R68" i="5" s="1"/>
  <c r="S68" i="5" s="1"/>
  <c r="T68" i="5" s="1"/>
  <c r="U68" i="5" s="1"/>
  <c r="V68" i="5" s="1"/>
  <c r="W68" i="5" s="1"/>
  <c r="X68" i="5" s="1"/>
  <c r="M10" i="18" l="1"/>
  <c r="L9" i="18"/>
  <c r="L13" i="18" s="1"/>
  <c r="L15" i="18" s="1"/>
  <c r="N25" i="17"/>
  <c r="M24" i="17"/>
  <c r="M28" i="17" s="1"/>
  <c r="M30" i="17" s="1"/>
  <c r="T55" i="17"/>
  <c r="S54" i="17"/>
  <c r="S58" i="17" s="1"/>
  <c r="S60" i="17" s="1"/>
  <c r="O40" i="17"/>
  <c r="N39" i="17"/>
  <c r="N43" i="17" s="1"/>
  <c r="N45" i="17" s="1"/>
  <c r="V10" i="17"/>
  <c r="U9" i="17"/>
  <c r="U13" i="17" s="1"/>
  <c r="U15" i="17" s="1"/>
  <c r="E70" i="5"/>
  <c r="N10" i="18" l="1"/>
  <c r="M9" i="18"/>
  <c r="M13" i="18" s="1"/>
  <c r="M15" i="18" s="1"/>
  <c r="W10" i="17"/>
  <c r="V9" i="17"/>
  <c r="V13" i="17" s="1"/>
  <c r="V15" i="17" s="1"/>
  <c r="O25" i="17"/>
  <c r="N24" i="17"/>
  <c r="N28" i="17" s="1"/>
  <c r="N30" i="17" s="1"/>
  <c r="P40" i="17"/>
  <c r="O39" i="17"/>
  <c r="O43" i="17" s="1"/>
  <c r="O45" i="17" s="1"/>
  <c r="U55" i="17"/>
  <c r="T54" i="17"/>
  <c r="T58" i="17" s="1"/>
  <c r="T60" i="17" s="1"/>
  <c r="F70" i="5"/>
  <c r="O10" i="18" l="1"/>
  <c r="N9" i="18"/>
  <c r="N13" i="18" s="1"/>
  <c r="N15" i="18" s="1"/>
  <c r="X10" i="17"/>
  <c r="W9" i="17"/>
  <c r="W13" i="17" s="1"/>
  <c r="W15" i="17" s="1"/>
  <c r="V55" i="17"/>
  <c r="U54" i="17"/>
  <c r="U58" i="17" s="1"/>
  <c r="U60" i="17" s="1"/>
  <c r="O24" i="17"/>
  <c r="O28" i="17" s="1"/>
  <c r="O30" i="17" s="1"/>
  <c r="P25" i="17"/>
  <c r="Q40" i="17"/>
  <c r="P39" i="17"/>
  <c r="P43" i="17" s="1"/>
  <c r="P45" i="17" s="1"/>
  <c r="G70" i="5"/>
  <c r="P10" i="18" l="1"/>
  <c r="O9" i="18"/>
  <c r="O13" i="18" s="1"/>
  <c r="O15" i="18" s="1"/>
  <c r="R40" i="17"/>
  <c r="Q39" i="17"/>
  <c r="Q43" i="17" s="1"/>
  <c r="Q45" i="17" s="1"/>
  <c r="Q25" i="17"/>
  <c r="P24" i="17"/>
  <c r="P28" i="17" s="1"/>
  <c r="P30" i="17" s="1"/>
  <c r="W55" i="17"/>
  <c r="V54" i="17"/>
  <c r="V58" i="17" s="1"/>
  <c r="V60" i="17" s="1"/>
  <c r="X9" i="17"/>
  <c r="X13" i="17" s="1"/>
  <c r="X15" i="17" s="1"/>
  <c r="B17" i="17" s="1"/>
  <c r="B77" i="17"/>
  <c r="H70" i="5"/>
  <c r="Q10" i="18" l="1"/>
  <c r="P9" i="18"/>
  <c r="P13" i="18" s="1"/>
  <c r="P15" i="18" s="1"/>
  <c r="X55" i="17"/>
  <c r="X54" i="17" s="1"/>
  <c r="X58" i="17" s="1"/>
  <c r="X60" i="17" s="1"/>
  <c r="W54" i="17"/>
  <c r="W58" i="17" s="1"/>
  <c r="W60" i="17" s="1"/>
  <c r="S40" i="17"/>
  <c r="R39" i="17"/>
  <c r="R43" i="17" s="1"/>
  <c r="R45" i="17" s="1"/>
  <c r="R25" i="17"/>
  <c r="Q24" i="17"/>
  <c r="Q28" i="17" s="1"/>
  <c r="Q30" i="17" s="1"/>
  <c r="I70" i="5"/>
  <c r="B62" i="17" l="1"/>
  <c r="R10" i="18"/>
  <c r="Q9" i="18"/>
  <c r="Q13" i="18" s="1"/>
  <c r="Q15" i="18" s="1"/>
  <c r="T40" i="17"/>
  <c r="S39" i="17"/>
  <c r="S43" i="17" s="1"/>
  <c r="S45" i="17" s="1"/>
  <c r="S25" i="17"/>
  <c r="R24" i="17"/>
  <c r="R28" i="17" s="1"/>
  <c r="R30" i="17" s="1"/>
  <c r="J70" i="5"/>
  <c r="R9" i="18" l="1"/>
  <c r="R13" i="18" s="1"/>
  <c r="R15" i="18" s="1"/>
  <c r="S10" i="18"/>
  <c r="T25" i="17"/>
  <c r="S24" i="17"/>
  <c r="S28" i="17" s="1"/>
  <c r="S30" i="17" s="1"/>
  <c r="U40" i="17"/>
  <c r="T39" i="17"/>
  <c r="T43" i="17" s="1"/>
  <c r="T45" i="17" s="1"/>
  <c r="K70" i="5"/>
  <c r="T10" i="18" l="1"/>
  <c r="S9" i="18"/>
  <c r="S13" i="18" s="1"/>
  <c r="S15" i="18" s="1"/>
  <c r="U25" i="17"/>
  <c r="T24" i="17"/>
  <c r="T28" i="17" s="1"/>
  <c r="T30" i="17" s="1"/>
  <c r="V40" i="17"/>
  <c r="U39" i="17"/>
  <c r="U43" i="17" s="1"/>
  <c r="U45" i="17" s="1"/>
  <c r="L70" i="5"/>
  <c r="U10" i="18" l="1"/>
  <c r="T9" i="18"/>
  <c r="T13" i="18" s="1"/>
  <c r="T15" i="18" s="1"/>
  <c r="V25" i="17"/>
  <c r="U24" i="17"/>
  <c r="U28" i="17" s="1"/>
  <c r="U30" i="17" s="1"/>
  <c r="W40" i="17"/>
  <c r="V39" i="17"/>
  <c r="V43" i="17" s="1"/>
  <c r="V45" i="17" s="1"/>
  <c r="M70" i="5"/>
  <c r="B12" i="16"/>
  <c r="B11" i="16"/>
  <c r="B10" i="16"/>
  <c r="B9" i="16"/>
  <c r="V10" i="18" l="1"/>
  <c r="U9" i="18"/>
  <c r="U13" i="18" s="1"/>
  <c r="U15" i="18" s="1"/>
  <c r="W25" i="17"/>
  <c r="V24" i="17"/>
  <c r="V28" i="17" s="1"/>
  <c r="V30" i="17" s="1"/>
  <c r="X40" i="17"/>
  <c r="X39" i="17" s="1"/>
  <c r="X43" i="17" s="1"/>
  <c r="X45" i="17" s="1"/>
  <c r="W39" i="17"/>
  <c r="W43" i="17" s="1"/>
  <c r="W45" i="17" s="1"/>
  <c r="N70" i="5"/>
  <c r="B47" i="17" l="1"/>
  <c r="W10" i="18"/>
  <c r="V9" i="18"/>
  <c r="V13" i="18" s="1"/>
  <c r="V15" i="18" s="1"/>
  <c r="W24" i="17"/>
  <c r="W28" i="17" s="1"/>
  <c r="W30" i="17" s="1"/>
  <c r="X25" i="17"/>
  <c r="X24" i="17" s="1"/>
  <c r="X28" i="17" s="1"/>
  <c r="X30" i="17" s="1"/>
  <c r="B32" i="17" s="1"/>
  <c r="O70" i="5"/>
  <c r="X10" i="18" l="1"/>
  <c r="W9" i="18"/>
  <c r="W13" i="18" s="1"/>
  <c r="W15" i="18" s="1"/>
  <c r="P70" i="5"/>
  <c r="X9" i="18" l="1"/>
  <c r="X13" i="18" s="1"/>
  <c r="X15" i="18" s="1"/>
  <c r="B17" i="18" s="1"/>
  <c r="B47" i="18"/>
  <c r="B77" i="18"/>
  <c r="B62" i="18"/>
  <c r="B32" i="18"/>
  <c r="Q70" i="5"/>
  <c r="R70" i="5" l="1"/>
  <c r="S70" i="5" l="1"/>
  <c r="T70" i="5" l="1"/>
  <c r="U70" i="5" l="1"/>
  <c r="V70" i="5" l="1"/>
  <c r="W70" i="5" l="1"/>
  <c r="X70" i="5" l="1"/>
  <c r="C55" i="5" l="1"/>
  <c r="D55" i="5" s="1"/>
  <c r="E55" i="5" s="1"/>
  <c r="F55" i="5" s="1"/>
  <c r="G55" i="5" s="1"/>
  <c r="H55" i="5" s="1"/>
  <c r="I55" i="5" s="1"/>
  <c r="J55" i="5" s="1"/>
  <c r="K55" i="5" s="1"/>
  <c r="L55" i="5" s="1"/>
  <c r="M55" i="5" s="1"/>
  <c r="N55" i="5" s="1"/>
  <c r="O55" i="5" s="1"/>
  <c r="P55" i="5" s="1"/>
  <c r="Q55" i="5" s="1"/>
  <c r="R55" i="5" s="1"/>
  <c r="S55" i="5" s="1"/>
  <c r="T55" i="5" s="1"/>
  <c r="U55" i="5" s="1"/>
  <c r="V55" i="5" s="1"/>
  <c r="W55" i="5" s="1"/>
  <c r="X55" i="5" s="1"/>
  <c r="C53" i="5"/>
  <c r="D53" i="5" s="1"/>
  <c r="E53" i="5" s="1"/>
  <c r="F53" i="5" s="1"/>
  <c r="G53" i="5" s="1"/>
  <c r="H53" i="5" s="1"/>
  <c r="I53" i="5" s="1"/>
  <c r="J53" i="5" s="1"/>
  <c r="K53" i="5" s="1"/>
  <c r="L53" i="5" s="1"/>
  <c r="M53" i="5" s="1"/>
  <c r="N53" i="5" s="1"/>
  <c r="O53" i="5" s="1"/>
  <c r="P53" i="5" s="1"/>
  <c r="Q53" i="5" s="1"/>
  <c r="R53" i="5" s="1"/>
  <c r="S53" i="5" s="1"/>
  <c r="T53" i="5" s="1"/>
  <c r="U53" i="5" s="1"/>
  <c r="V53" i="5" s="1"/>
  <c r="W53" i="5" s="1"/>
  <c r="X53" i="5" s="1"/>
  <c r="B52" i="5"/>
  <c r="C40" i="5"/>
  <c r="D40" i="5" s="1"/>
  <c r="E40" i="5" s="1"/>
  <c r="F40" i="5" s="1"/>
  <c r="G40" i="5" s="1"/>
  <c r="H40" i="5" s="1"/>
  <c r="I40" i="5" s="1"/>
  <c r="J40" i="5" s="1"/>
  <c r="K40" i="5" s="1"/>
  <c r="L40" i="5" s="1"/>
  <c r="M40" i="5" s="1"/>
  <c r="N40" i="5" s="1"/>
  <c r="O40" i="5" s="1"/>
  <c r="P40" i="5" s="1"/>
  <c r="Q40" i="5" s="1"/>
  <c r="R40" i="5" s="1"/>
  <c r="S40" i="5" s="1"/>
  <c r="T40" i="5" s="1"/>
  <c r="U40" i="5" s="1"/>
  <c r="V40" i="5" s="1"/>
  <c r="W40" i="5" s="1"/>
  <c r="X40" i="5" s="1"/>
  <c r="C38" i="5"/>
  <c r="D38" i="5" s="1"/>
  <c r="E38" i="5" s="1"/>
  <c r="F38" i="5" s="1"/>
  <c r="G38" i="5" s="1"/>
  <c r="H38" i="5" s="1"/>
  <c r="I38" i="5" s="1"/>
  <c r="J38" i="5" s="1"/>
  <c r="K38" i="5" s="1"/>
  <c r="L38" i="5" s="1"/>
  <c r="M38" i="5" s="1"/>
  <c r="N38" i="5" s="1"/>
  <c r="O38" i="5" s="1"/>
  <c r="P38" i="5" s="1"/>
  <c r="Q38" i="5" s="1"/>
  <c r="R38" i="5" s="1"/>
  <c r="S38" i="5" s="1"/>
  <c r="T38" i="5" s="1"/>
  <c r="U38" i="5" s="1"/>
  <c r="V38" i="5" s="1"/>
  <c r="W38" i="5" s="1"/>
  <c r="X38" i="5" s="1"/>
  <c r="B37" i="5"/>
  <c r="C25" i="5"/>
  <c r="D25" i="5" s="1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C23" i="5"/>
  <c r="D23" i="5" s="1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B22" i="5"/>
  <c r="C10" i="5"/>
  <c r="D10" i="5" s="1"/>
  <c r="E10" i="5" s="1"/>
  <c r="F10" i="5" s="1"/>
  <c r="G10" i="5" s="1"/>
  <c r="H10" i="5" s="1"/>
  <c r="C8" i="5"/>
  <c r="D8" i="5" s="1"/>
  <c r="B7" i="5"/>
  <c r="B3" i="5"/>
  <c r="B73" i="5" l="1"/>
  <c r="B75" i="5" s="1"/>
  <c r="C69" i="5"/>
  <c r="C73" i="5" s="1"/>
  <c r="C75" i="5" s="1"/>
  <c r="D69" i="5"/>
  <c r="D73" i="5" s="1"/>
  <c r="D75" i="5" s="1"/>
  <c r="E69" i="5"/>
  <c r="F69" i="5"/>
  <c r="G69" i="5"/>
  <c r="H69" i="5"/>
  <c r="H73" i="5" s="1"/>
  <c r="H75" i="5" s="1"/>
  <c r="I69" i="5"/>
  <c r="I73" i="5" s="1"/>
  <c r="I75" i="5" s="1"/>
  <c r="J69" i="5"/>
  <c r="K69" i="5"/>
  <c r="L69" i="5"/>
  <c r="M69" i="5"/>
  <c r="N69" i="5"/>
  <c r="O69" i="5"/>
  <c r="O73" i="5" s="1"/>
  <c r="O75" i="5" s="1"/>
  <c r="P69" i="5"/>
  <c r="Q69" i="5"/>
  <c r="Q73" i="5" s="1"/>
  <c r="Q75" i="5" s="1"/>
  <c r="R69" i="5"/>
  <c r="S69" i="5"/>
  <c r="T69" i="5"/>
  <c r="U69" i="5"/>
  <c r="V69" i="5"/>
  <c r="W69" i="5"/>
  <c r="X69" i="5"/>
  <c r="X73" i="5" s="1"/>
  <c r="X75" i="5" s="1"/>
  <c r="B58" i="5"/>
  <c r="B60" i="5" s="1"/>
  <c r="B28" i="5"/>
  <c r="B30" i="5" s="1"/>
  <c r="X54" i="5"/>
  <c r="V54" i="5"/>
  <c r="V58" i="5" s="1"/>
  <c r="T54" i="5"/>
  <c r="T58" i="5" s="1"/>
  <c r="R54" i="5"/>
  <c r="P54" i="5"/>
  <c r="N54" i="5"/>
  <c r="N58" i="5" s="1"/>
  <c r="L54" i="5"/>
  <c r="L58" i="5" s="1"/>
  <c r="J54" i="5"/>
  <c r="H54" i="5"/>
  <c r="F54" i="5"/>
  <c r="F58" i="5" s="1"/>
  <c r="F60" i="5" s="1"/>
  <c r="D54" i="5"/>
  <c r="D58" i="5" s="1"/>
  <c r="D60" i="5" s="1"/>
  <c r="X39" i="5"/>
  <c r="X43" i="5" s="1"/>
  <c r="V39" i="5"/>
  <c r="V43" i="5" s="1"/>
  <c r="T39" i="5"/>
  <c r="R39" i="5"/>
  <c r="P39" i="5"/>
  <c r="P43" i="5" s="1"/>
  <c r="N39" i="5"/>
  <c r="N43" i="5" s="1"/>
  <c r="L39" i="5"/>
  <c r="J39" i="5"/>
  <c r="H39" i="5"/>
  <c r="H43" i="5" s="1"/>
  <c r="H45" i="5" s="1"/>
  <c r="F39" i="5"/>
  <c r="F43" i="5" s="1"/>
  <c r="F45" i="5" s="1"/>
  <c r="D39" i="5"/>
  <c r="X24" i="5"/>
  <c r="V24" i="5"/>
  <c r="T24" i="5"/>
  <c r="R24" i="5"/>
  <c r="P24" i="5"/>
  <c r="N24" i="5"/>
  <c r="N28" i="5" s="1"/>
  <c r="L24" i="5"/>
  <c r="L28" i="5" s="1"/>
  <c r="J24" i="5"/>
  <c r="H24" i="5"/>
  <c r="F24" i="5"/>
  <c r="D24" i="5"/>
  <c r="B13" i="5"/>
  <c r="B15" i="5" s="1"/>
  <c r="U54" i="5"/>
  <c r="U58" i="5" s="1"/>
  <c r="Q54" i="5"/>
  <c r="Q58" i="5" s="1"/>
  <c r="M54" i="5"/>
  <c r="M58" i="5" s="1"/>
  <c r="I54" i="5"/>
  <c r="I58" i="5" s="1"/>
  <c r="E54" i="5"/>
  <c r="E58" i="5" s="1"/>
  <c r="E60" i="5" s="1"/>
  <c r="W39" i="5"/>
  <c r="W43" i="5" s="1"/>
  <c r="S39" i="5"/>
  <c r="S43" i="5" s="1"/>
  <c r="O39" i="5"/>
  <c r="O43" i="5" s="1"/>
  <c r="K39" i="5"/>
  <c r="K43" i="5" s="1"/>
  <c r="G39" i="5"/>
  <c r="G43" i="5" s="1"/>
  <c r="G45" i="5" s="1"/>
  <c r="C39" i="5"/>
  <c r="C43" i="5" s="1"/>
  <c r="C45" i="5" s="1"/>
  <c r="U24" i="5"/>
  <c r="Q24" i="5"/>
  <c r="M24" i="5"/>
  <c r="I24" i="5"/>
  <c r="E24" i="5"/>
  <c r="H13" i="5"/>
  <c r="F13" i="5"/>
  <c r="B43" i="5"/>
  <c r="B45" i="5" s="1"/>
  <c r="W54" i="5"/>
  <c r="S54" i="5"/>
  <c r="O54" i="5"/>
  <c r="K54" i="5"/>
  <c r="G54" i="5"/>
  <c r="C54" i="5"/>
  <c r="U39" i="5"/>
  <c r="Q39" i="5"/>
  <c r="M39" i="5"/>
  <c r="I39" i="5"/>
  <c r="E39" i="5"/>
  <c r="W24" i="5"/>
  <c r="S24" i="5"/>
  <c r="O24" i="5"/>
  <c r="K24" i="5"/>
  <c r="G24" i="5"/>
  <c r="G28" i="5" s="1"/>
  <c r="G30" i="5" s="1"/>
  <c r="C24" i="5"/>
  <c r="C13" i="5"/>
  <c r="C15" i="5" s="1"/>
  <c r="D13" i="5"/>
  <c r="I10" i="5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E8" i="5"/>
  <c r="F8" i="5" s="1"/>
  <c r="D28" i="5" l="1"/>
  <c r="D30" i="5" s="1"/>
  <c r="T28" i="5"/>
  <c r="C28" i="5"/>
  <c r="C30" i="5" s="1"/>
  <c r="G73" i="5"/>
  <c r="G75" i="5" s="1"/>
  <c r="O28" i="5"/>
  <c r="K28" i="5"/>
  <c r="F28" i="5"/>
  <c r="F30" i="5" s="1"/>
  <c r="T73" i="5"/>
  <c r="T75" i="5" s="1"/>
  <c r="L73" i="5"/>
  <c r="L75" i="5" s="1"/>
  <c r="R73" i="5"/>
  <c r="R75" i="5" s="1"/>
  <c r="J73" i="5"/>
  <c r="J75" i="5" s="1"/>
  <c r="W73" i="5"/>
  <c r="W75" i="5" s="1"/>
  <c r="V73" i="5"/>
  <c r="V75" i="5" s="1"/>
  <c r="N73" i="5"/>
  <c r="N75" i="5" s="1"/>
  <c r="F73" i="5"/>
  <c r="F75" i="5" s="1"/>
  <c r="U73" i="5"/>
  <c r="U75" i="5" s="1"/>
  <c r="M73" i="5"/>
  <c r="M75" i="5" s="1"/>
  <c r="E73" i="5"/>
  <c r="E75" i="5" s="1"/>
  <c r="P73" i="5"/>
  <c r="P75" i="5" s="1"/>
  <c r="W28" i="5"/>
  <c r="V28" i="5"/>
  <c r="S28" i="5"/>
  <c r="S73" i="5"/>
  <c r="S75" i="5" s="1"/>
  <c r="K73" i="5"/>
  <c r="K75" i="5" s="1"/>
  <c r="E13" i="5"/>
  <c r="X58" i="5"/>
  <c r="P58" i="5"/>
  <c r="H58" i="5"/>
  <c r="H60" i="5" s="1"/>
  <c r="W58" i="5"/>
  <c r="O58" i="5"/>
  <c r="G58" i="5"/>
  <c r="G60" i="5" s="1"/>
  <c r="Q28" i="5"/>
  <c r="I28" i="5"/>
  <c r="X28" i="5"/>
  <c r="P28" i="5"/>
  <c r="H28" i="5"/>
  <c r="H30" i="5" s="1"/>
  <c r="U43" i="5"/>
  <c r="M43" i="5"/>
  <c r="E43" i="5"/>
  <c r="E45" i="5" s="1"/>
  <c r="R43" i="5"/>
  <c r="J43" i="5"/>
  <c r="G13" i="5"/>
  <c r="S58" i="5"/>
  <c r="K58" i="5"/>
  <c r="C58" i="5"/>
  <c r="C60" i="5" s="1"/>
  <c r="R58" i="5"/>
  <c r="J58" i="5"/>
  <c r="R28" i="5"/>
  <c r="J28" i="5"/>
  <c r="U28" i="5"/>
  <c r="M28" i="5"/>
  <c r="E28" i="5"/>
  <c r="E30" i="5" s="1"/>
  <c r="T43" i="5"/>
  <c r="L43" i="5"/>
  <c r="D43" i="5"/>
  <c r="D45" i="5" s="1"/>
  <c r="Q43" i="5"/>
  <c r="I43" i="5"/>
  <c r="K13" i="5"/>
  <c r="Q13" i="5"/>
  <c r="L13" i="5"/>
  <c r="S13" i="5"/>
  <c r="P13" i="5"/>
  <c r="T13" i="5"/>
  <c r="X13" i="5"/>
  <c r="I13" i="5"/>
  <c r="M13" i="5"/>
  <c r="U13" i="5"/>
  <c r="J13" i="5"/>
  <c r="O13" i="5"/>
  <c r="W13" i="5"/>
  <c r="N13" i="5"/>
  <c r="R13" i="5"/>
  <c r="V13" i="5"/>
  <c r="G8" i="5"/>
  <c r="B77" i="5" l="1"/>
  <c r="H8" i="5"/>
  <c r="I8" i="5" l="1"/>
  <c r="J8" i="5" l="1"/>
  <c r="K8" i="5" l="1"/>
  <c r="L8" i="5" l="1"/>
  <c r="M8" i="5" l="1"/>
  <c r="N8" i="5" l="1"/>
  <c r="O8" i="5" l="1"/>
  <c r="P8" i="5" l="1"/>
  <c r="Q8" i="5" l="1"/>
  <c r="R8" i="5" l="1"/>
  <c r="S8" i="5" l="1"/>
  <c r="T8" i="5" l="1"/>
  <c r="U8" i="5" l="1"/>
  <c r="V8" i="5" l="1"/>
  <c r="W8" i="5" l="1"/>
  <c r="X8" i="5" l="1"/>
  <c r="E8" i="16" l="1"/>
  <c r="D8" i="16"/>
  <c r="C8" i="16"/>
  <c r="C2" i="4" l="1"/>
  <c r="I10" i="1"/>
  <c r="H10" i="1"/>
  <c r="G10" i="1"/>
  <c r="F10" i="1"/>
  <c r="E10" i="1"/>
  <c r="D10" i="1"/>
  <c r="C10" i="1"/>
  <c r="D7" i="1"/>
  <c r="E7" i="1" s="1"/>
  <c r="F7" i="1" s="1"/>
  <c r="G7" i="1" s="1"/>
  <c r="H7" i="1" s="1"/>
  <c r="I7" i="1" s="1"/>
  <c r="J7" i="1" s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2" i="5"/>
  <c r="A66" i="5" s="1"/>
  <c r="A51" i="5" l="1"/>
  <c r="A36" i="5"/>
  <c r="A6" i="5"/>
  <c r="A21" i="5"/>
  <c r="G24" i="4"/>
  <c r="G26" i="4" s="1"/>
  <c r="G17" i="4"/>
  <c r="G19" i="4" s="1"/>
  <c r="C24" i="4"/>
  <c r="C26" i="4" s="1"/>
  <c r="C17" i="4"/>
  <c r="C19" i="4" s="1"/>
  <c r="C28" i="4" l="1"/>
  <c r="G45" i="4"/>
  <c r="G47" i="4" s="1"/>
  <c r="G38" i="4"/>
  <c r="G40" i="4" s="1"/>
  <c r="C45" i="4"/>
  <c r="C47" i="4" s="1"/>
  <c r="C38" i="4"/>
  <c r="C40" i="4" s="1"/>
  <c r="G28" i="4"/>
  <c r="Q31" i="19" l="1"/>
  <c r="L31" i="17"/>
  <c r="L46" i="17" s="1"/>
  <c r="L61" i="17" s="1"/>
  <c r="L76" i="17" s="1"/>
  <c r="N31" i="18"/>
  <c r="K31" i="17"/>
  <c r="M31" i="17"/>
  <c r="C6" i="4"/>
  <c r="J31" i="5"/>
  <c r="J46" i="5" s="1"/>
  <c r="J61" i="5" s="1"/>
  <c r="J76" i="5" s="1"/>
  <c r="D6" i="4"/>
  <c r="G49" i="4"/>
  <c r="C49" i="4"/>
  <c r="S16" i="19" l="1"/>
  <c r="T16" i="19" s="1"/>
  <c r="U16" i="19" s="1"/>
  <c r="V16" i="19" s="1"/>
  <c r="W16" i="19" s="1"/>
  <c r="X16" i="19" s="1"/>
  <c r="R16" i="19"/>
  <c r="Q16" i="19"/>
  <c r="B18" i="19" s="1"/>
  <c r="B19" i="19" s="1"/>
  <c r="C12" i="16" s="1"/>
  <c r="N16" i="18"/>
  <c r="K16" i="17"/>
  <c r="J16" i="5"/>
  <c r="N46" i="18"/>
  <c r="Q31" i="18"/>
  <c r="O31" i="18"/>
  <c r="R31" i="17"/>
  <c r="R46" i="17" s="1"/>
  <c r="R61" i="17" s="1"/>
  <c r="R76" i="17" s="1"/>
  <c r="Q31" i="17"/>
  <c r="Q46" i="17" s="1"/>
  <c r="Q61" i="17" s="1"/>
  <c r="Q76" i="17" s="1"/>
  <c r="N31" i="17"/>
  <c r="N46" i="17" s="1"/>
  <c r="N61" i="17" s="1"/>
  <c r="N76" i="17" s="1"/>
  <c r="X31" i="17"/>
  <c r="X46" i="17" s="1"/>
  <c r="X61" i="17" s="1"/>
  <c r="X76" i="17" s="1"/>
  <c r="P31" i="17"/>
  <c r="P46" i="17" s="1"/>
  <c r="P61" i="17" s="1"/>
  <c r="P76" i="17" s="1"/>
  <c r="W31" i="17"/>
  <c r="W46" i="17" s="1"/>
  <c r="W61" i="17" s="1"/>
  <c r="W76" i="17" s="1"/>
  <c r="O31" i="17"/>
  <c r="O46" i="17" s="1"/>
  <c r="O61" i="17" s="1"/>
  <c r="O76" i="17" s="1"/>
  <c r="T31" i="17"/>
  <c r="T46" i="17" s="1"/>
  <c r="T61" i="17" s="1"/>
  <c r="T76" i="17" s="1"/>
  <c r="S31" i="17"/>
  <c r="S46" i="17" s="1"/>
  <c r="S61" i="17" s="1"/>
  <c r="S76" i="17" s="1"/>
  <c r="V31" i="17"/>
  <c r="V46" i="17" s="1"/>
  <c r="V61" i="17" s="1"/>
  <c r="V76" i="17" s="1"/>
  <c r="U31" i="17"/>
  <c r="U46" i="17" s="1"/>
  <c r="U61" i="17" s="1"/>
  <c r="U76" i="17" s="1"/>
  <c r="M46" i="17"/>
  <c r="M61" i="17" s="1"/>
  <c r="M76" i="17" s="1"/>
  <c r="K46" i="17"/>
  <c r="R31" i="19"/>
  <c r="Q46" i="19"/>
  <c r="K31" i="5"/>
  <c r="D15" i="5"/>
  <c r="F15" i="5"/>
  <c r="H15" i="5"/>
  <c r="E15" i="5"/>
  <c r="G15" i="5"/>
  <c r="L16" i="17" l="1"/>
  <c r="Q16" i="18"/>
  <c r="R16" i="18" s="1"/>
  <c r="S16" i="18" s="1"/>
  <c r="T16" i="18" s="1"/>
  <c r="U16" i="18" s="1"/>
  <c r="V16" i="18" s="1"/>
  <c r="W16" i="18" s="1"/>
  <c r="X16" i="18" s="1"/>
  <c r="O16" i="18"/>
  <c r="P16" i="18" s="1"/>
  <c r="K16" i="5"/>
  <c r="L16" i="5" s="1"/>
  <c r="M16" i="5" s="1"/>
  <c r="K61" i="17"/>
  <c r="B48" i="17"/>
  <c r="B49" i="17" s="1"/>
  <c r="E10" i="16" s="1"/>
  <c r="N61" i="18"/>
  <c r="Q61" i="19"/>
  <c r="R46" i="19"/>
  <c r="R61" i="19" s="1"/>
  <c r="R76" i="19" s="1"/>
  <c r="S31" i="19"/>
  <c r="O46" i="18"/>
  <c r="O61" i="18" s="1"/>
  <c r="O76" i="18" s="1"/>
  <c r="P31" i="18"/>
  <c r="B33" i="17"/>
  <c r="B34" i="17" s="1"/>
  <c r="D10" i="16" s="1"/>
  <c r="R31" i="18"/>
  <c r="Q46" i="18"/>
  <c r="Q61" i="18" s="1"/>
  <c r="Q76" i="18" s="1"/>
  <c r="L31" i="5"/>
  <c r="K46" i="5"/>
  <c r="K61" i="5" s="1"/>
  <c r="K76" i="5" s="1"/>
  <c r="N16" i="5" l="1"/>
  <c r="B18" i="18"/>
  <c r="B19" i="18" s="1"/>
  <c r="C11" i="16" s="1"/>
  <c r="M16" i="17"/>
  <c r="N16" i="17"/>
  <c r="O16" i="17" s="1"/>
  <c r="P16" i="17" s="1"/>
  <c r="Q16" i="17" s="1"/>
  <c r="R16" i="17" s="1"/>
  <c r="S16" i="17" s="1"/>
  <c r="T16" i="17" s="1"/>
  <c r="U16" i="17" s="1"/>
  <c r="V16" i="17" s="1"/>
  <c r="W16" i="17" s="1"/>
  <c r="X16" i="17" s="1"/>
  <c r="B18" i="17"/>
  <c r="B19" i="17" s="1"/>
  <c r="C10" i="16" s="1"/>
  <c r="N76" i="18"/>
  <c r="P46" i="18"/>
  <c r="K76" i="17"/>
  <c r="B78" i="17" s="1"/>
  <c r="B79" i="17" s="1"/>
  <c r="G10" i="16" s="1"/>
  <c r="B63" i="17"/>
  <c r="B64" i="17" s="1"/>
  <c r="F10" i="16" s="1"/>
  <c r="Q76" i="19"/>
  <c r="S31" i="18"/>
  <c r="R46" i="18"/>
  <c r="R61" i="18" s="1"/>
  <c r="R76" i="18" s="1"/>
  <c r="T31" i="19"/>
  <c r="S46" i="19"/>
  <c r="S61" i="19" s="1"/>
  <c r="S76" i="19" s="1"/>
  <c r="M31" i="5"/>
  <c r="L46" i="5"/>
  <c r="O16" i="5"/>
  <c r="P16" i="5" s="1"/>
  <c r="Q16" i="5" s="1"/>
  <c r="R16" i="5" s="1"/>
  <c r="S16" i="5" s="1"/>
  <c r="T16" i="5" s="1"/>
  <c r="U16" i="5" s="1"/>
  <c r="V16" i="5" s="1"/>
  <c r="W16" i="5" s="1"/>
  <c r="X16" i="5" s="1"/>
  <c r="R10" i="1"/>
  <c r="J10" i="1"/>
  <c r="O10" i="1"/>
  <c r="L10" i="1"/>
  <c r="AG10" i="1"/>
  <c r="AF10" i="1"/>
  <c r="AD10" i="1"/>
  <c r="AB10" i="1"/>
  <c r="Z10" i="1"/>
  <c r="X10" i="1"/>
  <c r="U10" i="1"/>
  <c r="S10" i="1"/>
  <c r="V10" i="1"/>
  <c r="N10" i="1"/>
  <c r="P10" i="1"/>
  <c r="M10" i="1"/>
  <c r="K10" i="1"/>
  <c r="AE10" i="1"/>
  <c r="AC10" i="1"/>
  <c r="AA10" i="1"/>
  <c r="Y10" i="1"/>
  <c r="W10" i="1"/>
  <c r="T10" i="1"/>
  <c r="Q10" i="1"/>
  <c r="B18" i="5" l="1"/>
  <c r="H10" i="16"/>
  <c r="P61" i="18"/>
  <c r="T46" i="19"/>
  <c r="T61" i="19" s="1"/>
  <c r="T76" i="19" s="1"/>
  <c r="U31" i="19"/>
  <c r="I10" i="16"/>
  <c r="S46" i="18"/>
  <c r="S61" i="18" s="1"/>
  <c r="S76" i="18" s="1"/>
  <c r="T31" i="18"/>
  <c r="L61" i="5"/>
  <c r="M46" i="5"/>
  <c r="M61" i="5" s="1"/>
  <c r="M76" i="5" s="1"/>
  <c r="N31" i="5"/>
  <c r="S44" i="5"/>
  <c r="S45" i="5" s="1"/>
  <c r="S59" i="5"/>
  <c r="S60" i="5" s="1"/>
  <c r="S29" i="5"/>
  <c r="S30" i="5" s="1"/>
  <c r="S14" i="5"/>
  <c r="S15" i="5" s="1"/>
  <c r="J14" i="5"/>
  <c r="J15" i="5" s="1"/>
  <c r="J44" i="5"/>
  <c r="J45" i="5" s="1"/>
  <c r="J29" i="5"/>
  <c r="J30" i="5" s="1"/>
  <c r="J59" i="5"/>
  <c r="J60" i="5" s="1"/>
  <c r="P44" i="5"/>
  <c r="P45" i="5" s="1"/>
  <c r="P29" i="5"/>
  <c r="P30" i="5" s="1"/>
  <c r="P59" i="5"/>
  <c r="P60" i="5" s="1"/>
  <c r="P14" i="5"/>
  <c r="P15" i="5" s="1"/>
  <c r="V44" i="5"/>
  <c r="V45" i="5" s="1"/>
  <c r="V29" i="5"/>
  <c r="V30" i="5" s="1"/>
  <c r="V59" i="5"/>
  <c r="V60" i="5" s="1"/>
  <c r="V14" i="5"/>
  <c r="V15" i="5" s="1"/>
  <c r="L44" i="5"/>
  <c r="L45" i="5" s="1"/>
  <c r="L59" i="5"/>
  <c r="L60" i="5" s="1"/>
  <c r="L29" i="5"/>
  <c r="L30" i="5" s="1"/>
  <c r="L14" i="5"/>
  <c r="L15" i="5" s="1"/>
  <c r="U44" i="5"/>
  <c r="U45" i="5" s="1"/>
  <c r="U59" i="5"/>
  <c r="U60" i="5" s="1"/>
  <c r="U29" i="5"/>
  <c r="U30" i="5" s="1"/>
  <c r="U14" i="5"/>
  <c r="U15" i="5" s="1"/>
  <c r="T44" i="5"/>
  <c r="T45" i="5" s="1"/>
  <c r="T29" i="5"/>
  <c r="T30" i="5" s="1"/>
  <c r="T59" i="5"/>
  <c r="T60" i="5" s="1"/>
  <c r="T14" i="5"/>
  <c r="T15" i="5" s="1"/>
  <c r="N44" i="5"/>
  <c r="N45" i="5" s="1"/>
  <c r="N29" i="5"/>
  <c r="N30" i="5" s="1"/>
  <c r="N59" i="5"/>
  <c r="N60" i="5" s="1"/>
  <c r="N14" i="5"/>
  <c r="N15" i="5" s="1"/>
  <c r="Q44" i="5"/>
  <c r="Q45" i="5" s="1"/>
  <c r="Q59" i="5"/>
  <c r="Q60" i="5" s="1"/>
  <c r="Q29" i="5"/>
  <c r="Q30" i="5" s="1"/>
  <c r="Q14" i="5"/>
  <c r="Q15" i="5" s="1"/>
  <c r="X44" i="5"/>
  <c r="X45" i="5" s="1"/>
  <c r="X59" i="5"/>
  <c r="X60" i="5" s="1"/>
  <c r="X29" i="5"/>
  <c r="X30" i="5" s="1"/>
  <c r="X14" i="5"/>
  <c r="X15" i="5" s="1"/>
  <c r="O44" i="5"/>
  <c r="O45" i="5" s="1"/>
  <c r="O59" i="5"/>
  <c r="O60" i="5" s="1"/>
  <c r="O29" i="5"/>
  <c r="O30" i="5" s="1"/>
  <c r="O14" i="5"/>
  <c r="O15" i="5" s="1"/>
  <c r="M44" i="5"/>
  <c r="M45" i="5" s="1"/>
  <c r="M59" i="5"/>
  <c r="M60" i="5" s="1"/>
  <c r="M29" i="5"/>
  <c r="M30" i="5" s="1"/>
  <c r="M14" i="5"/>
  <c r="M15" i="5" s="1"/>
  <c r="R44" i="5"/>
  <c r="R45" i="5" s="1"/>
  <c r="R59" i="5"/>
  <c r="R60" i="5" s="1"/>
  <c r="R29" i="5"/>
  <c r="R30" i="5" s="1"/>
  <c r="R14" i="5"/>
  <c r="R15" i="5" s="1"/>
  <c r="W44" i="5"/>
  <c r="W45" i="5" s="1"/>
  <c r="W59" i="5"/>
  <c r="W60" i="5" s="1"/>
  <c r="W29" i="5"/>
  <c r="W30" i="5" s="1"/>
  <c r="W14" i="5"/>
  <c r="W15" i="5" s="1"/>
  <c r="K44" i="5"/>
  <c r="K45" i="5" s="1"/>
  <c r="K59" i="5"/>
  <c r="K60" i="5" s="1"/>
  <c r="K29" i="5"/>
  <c r="K30" i="5" s="1"/>
  <c r="K14" i="5"/>
  <c r="K15" i="5" s="1"/>
  <c r="I15" i="5"/>
  <c r="I45" i="5"/>
  <c r="I30" i="5"/>
  <c r="I60" i="5"/>
  <c r="B17" i="5" l="1"/>
  <c r="U46" i="19"/>
  <c r="V31" i="19"/>
  <c r="T46" i="18"/>
  <c r="T61" i="18" s="1"/>
  <c r="T76" i="18" s="1"/>
  <c r="U31" i="18"/>
  <c r="P76" i="18"/>
  <c r="O31" i="5"/>
  <c r="N46" i="5"/>
  <c r="N61" i="5" s="1"/>
  <c r="N76" i="5" s="1"/>
  <c r="L76" i="5"/>
  <c r="B62" i="5"/>
  <c r="B47" i="5"/>
  <c r="B32" i="5"/>
  <c r="U61" i="19" l="1"/>
  <c r="V31" i="18"/>
  <c r="U46" i="18"/>
  <c r="U61" i="18" s="1"/>
  <c r="V46" i="19"/>
  <c r="V61" i="19" s="1"/>
  <c r="V76" i="19" s="1"/>
  <c r="W31" i="19"/>
  <c r="P31" i="5"/>
  <c r="O46" i="5"/>
  <c r="O61" i="5" s="1"/>
  <c r="B19" i="5"/>
  <c r="W46" i="19" l="1"/>
  <c r="W61" i="19" s="1"/>
  <c r="W76" i="19" s="1"/>
  <c r="X31" i="19"/>
  <c r="X46" i="19" s="1"/>
  <c r="X61" i="19" s="1"/>
  <c r="X76" i="19" s="1"/>
  <c r="U76" i="18"/>
  <c r="W31" i="18"/>
  <c r="V46" i="18"/>
  <c r="V61" i="18" s="1"/>
  <c r="V76" i="18" s="1"/>
  <c r="U76" i="19"/>
  <c r="B63" i="19"/>
  <c r="B64" i="19" s="1"/>
  <c r="F12" i="16" s="1"/>
  <c r="O76" i="5"/>
  <c r="Q31" i="5"/>
  <c r="P46" i="5"/>
  <c r="C9" i="16"/>
  <c r="B78" i="19" l="1"/>
  <c r="B79" i="19" s="1"/>
  <c r="G12" i="16" s="1"/>
  <c r="X31" i="18"/>
  <c r="X46" i="18" s="1"/>
  <c r="W46" i="18"/>
  <c r="W61" i="18" s="1"/>
  <c r="W76" i="18" s="1"/>
  <c r="B33" i="19"/>
  <c r="B34" i="19" s="1"/>
  <c r="D12" i="16" s="1"/>
  <c r="B48" i="19"/>
  <c r="B49" i="19" s="1"/>
  <c r="E12" i="16" s="1"/>
  <c r="P61" i="5"/>
  <c r="R31" i="5"/>
  <c r="Q46" i="5"/>
  <c r="Q61" i="5" s="1"/>
  <c r="Q76" i="5" s="1"/>
  <c r="B33" i="18" l="1"/>
  <c r="B34" i="18" s="1"/>
  <c r="D11" i="16" s="1"/>
  <c r="I12" i="16"/>
  <c r="H12" i="16"/>
  <c r="X61" i="18"/>
  <c r="B48" i="18"/>
  <c r="B49" i="18" s="1"/>
  <c r="E11" i="16" s="1"/>
  <c r="S31" i="5"/>
  <c r="R46" i="5"/>
  <c r="R61" i="5" s="1"/>
  <c r="R76" i="5" s="1"/>
  <c r="P76" i="5"/>
  <c r="X76" i="18" l="1"/>
  <c r="B78" i="18" s="1"/>
  <c r="B79" i="18" s="1"/>
  <c r="G11" i="16" s="1"/>
  <c r="B63" i="18"/>
  <c r="B64" i="18" s="1"/>
  <c r="F11" i="16" s="1"/>
  <c r="T31" i="5"/>
  <c r="S46" i="5"/>
  <c r="S61" i="5" s="1"/>
  <c r="H11" i="16" l="1"/>
  <c r="I11" i="16"/>
  <c r="S76" i="5"/>
  <c r="U31" i="5"/>
  <c r="T46" i="5"/>
  <c r="T61" i="5" s="1"/>
  <c r="T76" i="5" s="1"/>
  <c r="V31" i="5" l="1"/>
  <c r="U46" i="5"/>
  <c r="U61" i="5" s="1"/>
  <c r="U76" i="5" s="1"/>
  <c r="W31" i="5" l="1"/>
  <c r="V46" i="5"/>
  <c r="V61" i="5" s="1"/>
  <c r="V76" i="5" s="1"/>
  <c r="X31" i="5" l="1"/>
  <c r="W46" i="5"/>
  <c r="W61" i="5" s="1"/>
  <c r="W76" i="5" s="1"/>
  <c r="X46" i="5" l="1"/>
  <c r="B33" i="5"/>
  <c r="B34" i="5" s="1"/>
  <c r="D9" i="16" s="1"/>
  <c r="X61" i="5" l="1"/>
  <c r="B48" i="5"/>
  <c r="B49" i="5" s="1"/>
  <c r="E9" i="16" s="1"/>
  <c r="X76" i="5" l="1"/>
  <c r="B78" i="5" s="1"/>
  <c r="B79" i="5" s="1"/>
  <c r="G9" i="16" s="1"/>
  <c r="B63" i="5"/>
  <c r="B64" i="5" s="1"/>
  <c r="F9" i="16" s="1"/>
  <c r="I9" i="16" l="1"/>
  <c r="H9" i="16"/>
</calcChain>
</file>

<file path=xl/sharedStrings.xml><?xml version="1.0" encoding="utf-8"?>
<sst xmlns="http://schemas.openxmlformats.org/spreadsheetml/2006/main" count="936" uniqueCount="130">
  <si>
    <t xml:space="preserve">Amounts shown are expressed in 2019 dollars. </t>
  </si>
  <si>
    <t xml:space="preserve">Source:  GHD </t>
  </si>
  <si>
    <t>Marinus link economic evaluation</t>
  </si>
  <si>
    <t>Scenario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</si>
  <si>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</si>
  <si>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</si>
  <si>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</si>
  <si>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</si>
  <si>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</si>
  <si>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</si>
  <si>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</si>
  <si>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</si>
  <si>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</si>
  <si>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</si>
  <si>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2030-31</t>
  </si>
  <si>
    <t>2031-32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</si>
  <si>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</si>
  <si>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</si>
  <si>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</si>
  <si>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</si>
  <si>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</si>
  <si>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</si>
  <si>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</si>
  <si>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</si>
  <si>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</si>
  <si>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2041-42</t>
  </si>
  <si>
    <t>2042-43</t>
  </si>
  <si>
    <t>2043-44</t>
  </si>
  <si>
    <t>2044-45</t>
  </si>
  <si>
    <t>2045-46</t>
  </si>
  <si>
    <t>2046-47</t>
  </si>
  <si>
    <t>2047-48</t>
  </si>
  <si>
    <t>2048-49</t>
  </si>
  <si>
    <t>2049-50</t>
  </si>
  <si>
    <t>Marinus Link Options</t>
  </si>
  <si>
    <t>Option 1 - Net Market Benefit evaluation</t>
  </si>
  <si>
    <t>t=</t>
  </si>
  <si>
    <t>Discount factor</t>
  </si>
  <si>
    <t>2019-20</t>
  </si>
  <si>
    <t>Discount rate=</t>
  </si>
  <si>
    <t>Year ending</t>
  </si>
  <si>
    <t>Period</t>
  </si>
  <si>
    <t>FCAS benefits</t>
  </si>
  <si>
    <t>Total benefits</t>
  </si>
  <si>
    <t>Market benefits (PV at 2019)</t>
  </si>
  <si>
    <t xml:space="preserve">All values shown are $ millions expressed in 2019 terms </t>
  </si>
  <si>
    <t>Market benefits (undiscounted)</t>
  </si>
  <si>
    <t>FCAS benefits ($)</t>
  </si>
  <si>
    <t>FCAS benefits ($ M)</t>
  </si>
  <si>
    <t>The table below shows total FCAS annual benefits for the NEM, assuming the first increment of Marinus Link capacity is installed on 1 July 2026.</t>
  </si>
  <si>
    <t>Stage 1</t>
  </si>
  <si>
    <t>Indicative annualised cost of Marinus link - 1500MW</t>
  </si>
  <si>
    <t>Yellow cells indicate inputs</t>
  </si>
  <si>
    <t>Discount rate</t>
  </si>
  <si>
    <t>real pre-tax</t>
  </si>
  <si>
    <t>750 MW stage 1</t>
  </si>
  <si>
    <t>750 MW stage 2</t>
  </si>
  <si>
    <t>DC assets</t>
  </si>
  <si>
    <t>P50 cost (inc CFCs)</t>
  </si>
  <si>
    <t xml:space="preserve">million </t>
  </si>
  <si>
    <t>Life</t>
  </si>
  <si>
    <t>years</t>
  </si>
  <si>
    <t>Capital annuity</t>
  </si>
  <si>
    <t>Annual opex</t>
  </si>
  <si>
    <t>Total annual cost</t>
  </si>
  <si>
    <t>AC assets</t>
  </si>
  <si>
    <t>Total annual cost for AC and DC assets</t>
  </si>
  <si>
    <t>million</t>
  </si>
  <si>
    <t>600 MW stage 1</t>
  </si>
  <si>
    <t>600 MW stage 2</t>
  </si>
  <si>
    <t>Project cost data and calculation of annualised costs</t>
  </si>
  <si>
    <t>Stage 1+2</t>
  </si>
  <si>
    <t>Capacity (MW)</t>
  </si>
  <si>
    <t>Summary of total annualised costs ($M)</t>
  </si>
  <si>
    <t>Central cost estimates</t>
  </si>
  <si>
    <t>Total annualised costs</t>
  </si>
  <si>
    <t>PV total benefits</t>
  </si>
  <si>
    <t>PV total costs</t>
  </si>
  <si>
    <t>Net market benefit</t>
  </si>
  <si>
    <t>Year commencing</t>
  </si>
  <si>
    <t>Results</t>
  </si>
  <si>
    <t xml:space="preserve">Scenario: </t>
  </si>
  <si>
    <t xml:space="preserve">The options are defined in the table below.  </t>
  </si>
  <si>
    <t>Guide to worksheets</t>
  </si>
  <si>
    <t>the discount rate used in EY's market modelling.</t>
  </si>
  <si>
    <t xml:space="preserve">FCAS benefits </t>
  </si>
  <si>
    <t>All values shown are present value net market benefits at 2019, expressed in 2019 millions of dollars</t>
  </si>
  <si>
    <t xml:space="preserve">Summary of results </t>
  </si>
  <si>
    <t>Market benefits</t>
  </si>
  <si>
    <t xml:space="preserve">It should not be changed unless a corresponding change is made to </t>
  </si>
  <si>
    <t xml:space="preserve">with the discount rate used by EY in their market modelling. </t>
  </si>
  <si>
    <t xml:space="preserve">Information presented </t>
  </si>
  <si>
    <t>Link to worksheet</t>
  </si>
  <si>
    <t>Key inputs to the model:</t>
  </si>
  <si>
    <t>The results of the evaluation, including the relevant tables that appear in the PADR</t>
  </si>
  <si>
    <t>Project costs</t>
  </si>
  <si>
    <t>Option 1</t>
  </si>
  <si>
    <t>Option 2</t>
  </si>
  <si>
    <t>Option 3</t>
  </si>
  <si>
    <t>Option 4</t>
  </si>
  <si>
    <t>each option under each of the four scenarios</t>
  </si>
  <si>
    <r>
      <t xml:space="preserve">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 EY's estimates of market benefits</t>
    </r>
  </si>
  <si>
    <t xml:space="preserve">Calculation of the net market benefits for </t>
  </si>
  <si>
    <r>
      <t xml:space="preserve"> </t>
    </r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  <scheme val="minor"/>
      </rPr>
      <t>GHD's estimates of FCAS benefits</t>
    </r>
  </si>
  <si>
    <r>
      <t xml:space="preserve"> </t>
    </r>
    <r>
      <rPr>
        <sz val="11"/>
        <color theme="1"/>
        <rFont val="Symbol"/>
        <family val="1"/>
        <charset val="2"/>
      </rPr>
      <t xml:space="preserve">· </t>
    </r>
    <r>
      <rPr>
        <sz val="11"/>
        <color theme="1"/>
        <rFont val="Calibri"/>
        <family val="2"/>
      </rPr>
      <t xml:space="preserve"> Marinus Link </t>
    </r>
    <r>
      <rPr>
        <sz val="11"/>
        <color theme="1"/>
        <rFont val="Calibri"/>
        <family val="2"/>
        <scheme val="minor"/>
      </rPr>
      <t>forecast capital and operating costs,
      and calculations of total annualised costs</t>
    </r>
  </si>
  <si>
    <t>Option 1:  750 MW in 2027 and 750 MW in 2030</t>
  </si>
  <si>
    <t>Option 2:  750 MW in 2028 and 750 MW in 2031</t>
  </si>
  <si>
    <t>Option 3:  750 MW in 2031 and 750 MW in 2034</t>
  </si>
  <si>
    <t>Option 4:  750 MW in 2034 and 750 MW in 2037</t>
  </si>
  <si>
    <t xml:space="preserve">Slow Change </t>
  </si>
  <si>
    <t>Central</t>
  </si>
  <si>
    <t>High DER</t>
  </si>
  <si>
    <t xml:space="preserve">Fast Change </t>
  </si>
  <si>
    <t>Step Change</t>
  </si>
  <si>
    <t>Indicative annualised cost of Marinus link (1500 MW, Slow Change)</t>
  </si>
  <si>
    <t>Discount rate (real, pre-tax), all scenarios except slow</t>
  </si>
  <si>
    <t>Scenarios</t>
  </si>
  <si>
    <t>This workbook evaluates the net market benefits of Marinus Link project options under 5 different scenarios.</t>
  </si>
  <si>
    <t>Option 2 - Net Market Benefit evaluation</t>
  </si>
  <si>
    <t>Option 3 - Net Market Benefit evaluation</t>
  </si>
  <si>
    <t>Option 4 - Net Market Benefit evaluation</t>
  </si>
  <si>
    <t>Average</t>
  </si>
  <si>
    <t>All scenarios</t>
  </si>
  <si>
    <t>except Slow Change</t>
  </si>
  <si>
    <t>Discount rate (all scenarios, except slow)</t>
  </si>
  <si>
    <t>Discount rate (slow scenario)</t>
  </si>
  <si>
    <t xml:space="preserve">Note - The discount rate used in this workbook is aligned </t>
  </si>
  <si>
    <t>Discount rate (real, pre-tax), Slow Change scenario</t>
  </si>
  <si>
    <t>(all scenarios, except slow)</t>
  </si>
  <si>
    <t>(Slow Change scenario)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</si>
</sst>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-;\-* #,##0.00_-;_-* &quot;-&quot;??_-;_-@_-"/>
    <numFmt numFmtId="164" formatCode="0.0%"/>
    <numFmt numFmtId="165" formatCode="0.000"/>
    <numFmt numFmtId="166" formatCode="[$-C09]dd\-mmm\-yy;@"/>
    <numFmt numFmtId="167" formatCode="0.0"/>
    <numFmt numFmtId="168" formatCode="[$$-C09]#,##0"/>
    <numFmt numFmtId="169" formatCode="[$$-C09]#,##0.0;[Red]\-[$$-C09]#,##0.0"/>
    <numFmt numFmtId="170" formatCode="[$$-C09]#,##0.0"/>
    <numFmt numFmtId="171" formatCode="_-* #,##0.0_-;\-* #,##0.0_-;_-* &quot;-&quot;??_-;_-@_-"/>
    <numFmt numFmtId="172" formatCode="#,##0.0_ ;\-#,##0.0\ "/>
    <numFmt numFmtId="173" formatCode="0.000000"/>
    <numFmt numFmtId="174" formatCode="0.00000"/>
    <numFmt numFmtId="17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FEE3DE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4" borderId="13" xfId="0" applyFont="1" applyFill="1" applyBorder="1"/>
    <xf numFmtId="165" fontId="0" fillId="0" borderId="0" xfId="0" applyNumberFormat="1"/>
    <xf numFmtId="0" fontId="7" fillId="0" borderId="0" xfId="0" applyFont="1"/>
    <xf numFmtId="166" fontId="7" fillId="0" borderId="0" xfId="0" applyNumberFormat="1" applyFont="1"/>
    <xf numFmtId="0" fontId="0" fillId="0" borderId="0" xfId="0" applyFill="1"/>
    <xf numFmtId="0" fontId="2" fillId="0" borderId="0" xfId="0" applyFont="1" applyFill="1"/>
    <xf numFmtId="0" fontId="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righ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0" fillId="0" borderId="15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5" fontId="7" fillId="0" borderId="0" xfId="0" applyNumberFormat="1" applyFont="1" applyBorder="1" applyAlignment="1">
      <alignment horizontal="right"/>
    </xf>
    <xf numFmtId="166" fontId="7" fillId="0" borderId="0" xfId="0" applyNumberFormat="1" applyFont="1" applyBorder="1"/>
    <xf numFmtId="166" fontId="7" fillId="0" borderId="18" xfId="0" applyNumberFormat="1" applyFont="1" applyBorder="1"/>
    <xf numFmtId="0" fontId="2" fillId="6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8" fillId="0" borderId="19" xfId="0" applyFont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2" fillId="0" borderId="18" xfId="0" applyNumberFormat="1" applyFont="1" applyBorder="1" applyAlignment="1">
      <alignment horizontal="right"/>
    </xf>
    <xf numFmtId="0" fontId="0" fillId="0" borderId="14" xfId="0" applyBorder="1"/>
    <xf numFmtId="0" fontId="0" fillId="0" borderId="20" xfId="0" applyBorder="1"/>
    <xf numFmtId="169" fontId="0" fillId="0" borderId="22" xfId="0" applyNumberFormat="1" applyBorder="1"/>
    <xf numFmtId="168" fontId="2" fillId="2" borderId="0" xfId="0" applyNumberFormat="1" applyFont="1" applyFill="1" applyBorder="1"/>
    <xf numFmtId="0" fontId="2" fillId="2" borderId="0" xfId="0" applyFont="1" applyFill="1" applyBorder="1"/>
    <xf numFmtId="169" fontId="0" fillId="0" borderId="0" xfId="0" applyNumberFormat="1" applyBorder="1"/>
    <xf numFmtId="170" fontId="2" fillId="2" borderId="0" xfId="0" applyNumberFormat="1" applyFont="1" applyFill="1" applyBorder="1"/>
    <xf numFmtId="0" fontId="4" fillId="3" borderId="0" xfId="0" applyFont="1" applyFill="1"/>
    <xf numFmtId="0" fontId="0" fillId="3" borderId="0" xfId="0" applyFill="1"/>
    <xf numFmtId="171" fontId="0" fillId="0" borderId="0" xfId="2" applyNumberFormat="1" applyFont="1"/>
    <xf numFmtId="0" fontId="0" fillId="0" borderId="2" xfId="0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172" fontId="0" fillId="0" borderId="25" xfId="2" applyNumberFormat="1" applyFont="1" applyBorder="1" applyAlignment="1">
      <alignment horizontal="center"/>
    </xf>
    <xf numFmtId="172" fontId="0" fillId="0" borderId="7" xfId="2" applyNumberFormat="1" applyFont="1" applyBorder="1" applyAlignment="1">
      <alignment horizontal="center"/>
    </xf>
    <xf numFmtId="0" fontId="0" fillId="6" borderId="14" xfId="0" applyFill="1" applyBorder="1" applyAlignment="1">
      <alignment vertical="center"/>
    </xf>
    <xf numFmtId="0" fontId="6" fillId="6" borderId="14" xfId="0" applyFont="1" applyFill="1" applyBorder="1" applyAlignment="1">
      <alignment horizontal="right" vertical="center"/>
    </xf>
    <xf numFmtId="0" fontId="2" fillId="7" borderId="0" xfId="0" applyFont="1" applyFill="1"/>
    <xf numFmtId="167" fontId="2" fillId="7" borderId="0" xfId="0" applyNumberFormat="1" applyFont="1" applyFill="1"/>
    <xf numFmtId="0" fontId="0" fillId="8" borderId="0" xfId="0" applyFill="1"/>
    <xf numFmtId="167" fontId="0" fillId="8" borderId="0" xfId="0" applyNumberFormat="1" applyFill="1"/>
    <xf numFmtId="0" fontId="0" fillId="8" borderId="14" xfId="0" applyFill="1" applyBorder="1"/>
    <xf numFmtId="167" fontId="0" fillId="8" borderId="14" xfId="0" applyNumberFormat="1" applyFill="1" applyBorder="1"/>
    <xf numFmtId="0" fontId="9" fillId="0" borderId="14" xfId="0" applyFont="1" applyBorder="1"/>
    <xf numFmtId="0" fontId="2" fillId="9" borderId="14" xfId="0" applyFont="1" applyFill="1" applyBorder="1"/>
    <xf numFmtId="167" fontId="2" fillId="9" borderId="14" xfId="0" applyNumberFormat="1" applyFont="1" applyFill="1" applyBorder="1"/>
    <xf numFmtId="0" fontId="2" fillId="0" borderId="15" xfId="0" applyFont="1" applyBorder="1"/>
    <xf numFmtId="0" fontId="0" fillId="0" borderId="16" xfId="0" applyBorder="1"/>
    <xf numFmtId="0" fontId="0" fillId="0" borderId="17" xfId="0" applyBorder="1"/>
    <xf numFmtId="0" fontId="0" fillId="0" borderId="1" xfId="0" applyBorder="1"/>
    <xf numFmtId="0" fontId="0" fillId="0" borderId="18" xfId="0" applyBorder="1"/>
    <xf numFmtId="0" fontId="0" fillId="0" borderId="26" xfId="0" applyBorder="1"/>
    <xf numFmtId="0" fontId="0" fillId="0" borderId="27" xfId="0" applyBorder="1"/>
    <xf numFmtId="0" fontId="2" fillId="0" borderId="28" xfId="0" applyFont="1" applyBorder="1"/>
    <xf numFmtId="0" fontId="0" fillId="0" borderId="29" xfId="0" applyBorder="1"/>
    <xf numFmtId="0" fontId="2" fillId="7" borderId="30" xfId="0" applyFont="1" applyFill="1" applyBorder="1" applyAlignment="1">
      <alignment vertical="top" wrapText="1"/>
    </xf>
    <xf numFmtId="169" fontId="2" fillId="7" borderId="31" xfId="0" applyNumberFormat="1" applyFont="1" applyFill="1" applyBorder="1" applyAlignment="1">
      <alignment vertical="center"/>
    </xf>
    <xf numFmtId="0" fontId="2" fillId="7" borderId="32" xfId="0" applyFont="1" applyFill="1" applyBorder="1" applyAlignment="1">
      <alignment vertical="center"/>
    </xf>
    <xf numFmtId="0" fontId="0" fillId="6" borderId="15" xfId="0" applyFill="1" applyBorder="1"/>
    <xf numFmtId="171" fontId="2" fillId="0" borderId="22" xfId="2" applyNumberFormat="1" applyFont="1" applyFill="1" applyBorder="1"/>
    <xf numFmtId="0" fontId="10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0" fontId="11" fillId="10" borderId="10" xfId="0" applyFont="1" applyFill="1" applyBorder="1"/>
    <xf numFmtId="0" fontId="12" fillId="10" borderId="10" xfId="0" applyFont="1" applyFill="1" applyBorder="1"/>
    <xf numFmtId="0" fontId="11" fillId="10" borderId="0" xfId="0" applyFont="1" applyFill="1" applyBorder="1" applyAlignment="1">
      <alignment horizontal="right"/>
    </xf>
    <xf numFmtId="0" fontId="11" fillId="10" borderId="0" xfId="0" applyFont="1" applyFill="1" applyBorder="1"/>
    <xf numFmtId="0" fontId="12" fillId="10" borderId="0" xfId="0" applyFont="1" applyFill="1" applyBorder="1"/>
    <xf numFmtId="0" fontId="0" fillId="0" borderId="38" xfId="0" applyFont="1" applyBorder="1" applyAlignment="1">
      <alignment vertical="center"/>
    </xf>
    <xf numFmtId="167" fontId="9" fillId="0" borderId="14" xfId="0" applyNumberFormat="1" applyFont="1" applyFill="1" applyBorder="1"/>
    <xf numFmtId="0" fontId="2" fillId="11" borderId="0" xfId="0" applyFont="1" applyFill="1"/>
    <xf numFmtId="0" fontId="0" fillId="11" borderId="0" xfId="0" applyFill="1"/>
    <xf numFmtId="0" fontId="0" fillId="11" borderId="9" xfId="0" applyFill="1" applyBorder="1"/>
    <xf numFmtId="0" fontId="8" fillId="11" borderId="0" xfId="0" applyFont="1" applyFill="1" applyAlignment="1">
      <alignment horizontal="right"/>
    </xf>
    <xf numFmtId="0" fontId="8" fillId="11" borderId="0" xfId="0" applyFont="1" applyFill="1" applyAlignment="1">
      <alignment horizontal="left"/>
    </xf>
    <xf numFmtId="0" fontId="8" fillId="11" borderId="0" xfId="0" applyFont="1" applyFill="1" applyAlignment="1">
      <alignment horizontal="center"/>
    </xf>
    <xf numFmtId="0" fontId="9" fillId="11" borderId="0" xfId="0" applyFont="1" applyFill="1" applyAlignment="1">
      <alignment horizontal="left"/>
    </xf>
    <xf numFmtId="0" fontId="0" fillId="11" borderId="0" xfId="0" applyFont="1" applyFill="1" applyAlignment="1">
      <alignment horizontal="left"/>
    </xf>
    <xf numFmtId="0" fontId="0" fillId="11" borderId="0" xfId="0" applyFont="1" applyFill="1" applyAlignment="1">
      <alignment horizontal="right"/>
    </xf>
    <xf numFmtId="0" fontId="2" fillId="11" borderId="0" xfId="0" applyFont="1" applyFill="1" applyAlignment="1">
      <alignment horizontal="left"/>
    </xf>
    <xf numFmtId="0" fontId="4" fillId="11" borderId="0" xfId="0" applyFont="1" applyFill="1"/>
    <xf numFmtId="164" fontId="2" fillId="11" borderId="0" xfId="0" applyNumberFormat="1" applyFont="1" applyFill="1" applyAlignment="1"/>
    <xf numFmtId="0" fontId="3" fillId="11" borderId="0" xfId="0" applyFont="1" applyFill="1"/>
    <xf numFmtId="170" fontId="0" fillId="11" borderId="0" xfId="0" applyNumberFormat="1" applyFill="1"/>
    <xf numFmtId="168" fontId="0" fillId="11" borderId="0" xfId="0" applyNumberFormat="1" applyFill="1"/>
    <xf numFmtId="164" fontId="2" fillId="11" borderId="0" xfId="0" applyNumberFormat="1" applyFont="1" applyFill="1"/>
    <xf numFmtId="0" fontId="0" fillId="11" borderId="0" xfId="0" applyFill="1" applyBorder="1"/>
    <xf numFmtId="0" fontId="0" fillId="11" borderId="0" xfId="0" applyFont="1" applyFill="1" applyBorder="1"/>
    <xf numFmtId="164" fontId="0" fillId="11" borderId="0" xfId="1" applyNumberFormat="1" applyFont="1" applyFill="1"/>
    <xf numFmtId="173" fontId="0" fillId="11" borderId="0" xfId="0" applyNumberFormat="1" applyFill="1"/>
    <xf numFmtId="174" fontId="0" fillId="11" borderId="0" xfId="0" applyNumberFormat="1" applyFill="1"/>
    <xf numFmtId="167" fontId="0" fillId="11" borderId="0" xfId="0" applyNumberFormat="1" applyFill="1"/>
    <xf numFmtId="2" fontId="0" fillId="11" borderId="0" xfId="0" applyNumberFormat="1" applyFill="1"/>
    <xf numFmtId="167" fontId="0" fillId="11" borderId="0" xfId="0" applyNumberFormat="1" applyFill="1" applyBorder="1"/>
    <xf numFmtId="0" fontId="0" fillId="5" borderId="11" xfId="0" applyFont="1" applyFill="1" applyBorder="1"/>
    <xf numFmtId="0" fontId="0" fillId="5" borderId="12" xfId="0" applyFont="1" applyFill="1" applyBorder="1"/>
    <xf numFmtId="164" fontId="2" fillId="5" borderId="43" xfId="0" applyNumberFormat="1" applyFont="1" applyFill="1" applyBorder="1" applyAlignment="1">
      <alignment horizontal="center"/>
    </xf>
    <xf numFmtId="0" fontId="2" fillId="0" borderId="9" xfId="0" applyFont="1" applyBorder="1"/>
    <xf numFmtId="0" fontId="0" fillId="6" borderId="8" xfId="0" applyFont="1" applyFill="1" applyBorder="1"/>
    <xf numFmtId="0" fontId="0" fillId="12" borderId="42" xfId="0" applyFill="1" applyBorder="1"/>
    <xf numFmtId="0" fontId="5" fillId="12" borderId="42" xfId="0" applyFont="1" applyFill="1" applyBorder="1"/>
    <xf numFmtId="0" fontId="4" fillId="12" borderId="42" xfId="0" applyFont="1" applyFill="1" applyBorder="1"/>
    <xf numFmtId="0" fontId="8" fillId="12" borderId="42" xfId="0" applyFont="1" applyFill="1" applyBorder="1" applyAlignment="1">
      <alignment horizontal="right"/>
    </xf>
    <xf numFmtId="0" fontId="5" fillId="12" borderId="42" xfId="0" applyFont="1" applyFill="1" applyBorder="1" applyAlignment="1">
      <alignment horizontal="left"/>
    </xf>
    <xf numFmtId="0" fontId="8" fillId="12" borderId="42" xfId="0" applyFont="1" applyFill="1" applyBorder="1" applyAlignment="1">
      <alignment horizontal="left"/>
    </xf>
    <xf numFmtId="0" fontId="8" fillId="12" borderId="42" xfId="0" applyFont="1" applyFill="1" applyBorder="1" applyAlignment="1">
      <alignment horizontal="center"/>
    </xf>
    <xf numFmtId="0" fontId="13" fillId="12" borderId="42" xfId="0" applyFont="1" applyFill="1" applyBorder="1"/>
    <xf numFmtId="0" fontId="10" fillId="11" borderId="0" xfId="0" applyFont="1" applyFill="1"/>
    <xf numFmtId="0" fontId="0" fillId="0" borderId="0" xfId="0" applyFill="1" applyBorder="1"/>
    <xf numFmtId="0" fontId="0" fillId="11" borderId="0" xfId="0" applyFont="1" applyFill="1"/>
    <xf numFmtId="0" fontId="0" fillId="11" borderId="0" xfId="0" applyFill="1" applyAlignment="1">
      <alignment horizontal="center"/>
    </xf>
    <xf numFmtId="0" fontId="0" fillId="11" borderId="9" xfId="0" applyFill="1" applyBorder="1" applyAlignment="1">
      <alignment horizontal="right"/>
    </xf>
    <xf numFmtId="0" fontId="9" fillId="11" borderId="0" xfId="0" applyFont="1" applyFill="1" applyAlignment="1">
      <alignment horizontal="left" wrapText="1"/>
    </xf>
    <xf numFmtId="0" fontId="16" fillId="0" borderId="6" xfId="3" quotePrefix="1" applyFont="1" applyBorder="1" applyAlignment="1">
      <alignment vertical="center"/>
    </xf>
    <xf numFmtId="0" fontId="16" fillId="0" borderId="44" xfId="3" applyFont="1" applyBorder="1" applyAlignment="1">
      <alignment vertical="center"/>
    </xf>
    <xf numFmtId="0" fontId="16" fillId="0" borderId="41" xfId="3" quotePrefix="1" applyFont="1" applyBorder="1" applyAlignment="1">
      <alignment vertical="center"/>
    </xf>
    <xf numFmtId="0" fontId="2" fillId="6" borderId="8" xfId="0" applyFont="1" applyFill="1" applyBorder="1" applyAlignment="1">
      <alignment vertical="center"/>
    </xf>
    <xf numFmtId="0" fontId="2" fillId="6" borderId="43" xfId="0" applyFont="1" applyFill="1" applyBorder="1" applyAlignment="1">
      <alignment vertical="center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10" fillId="11" borderId="0" xfId="0" applyFont="1" applyFill="1" applyBorder="1" applyAlignment="1">
      <alignment vertical="top"/>
    </xf>
    <xf numFmtId="0" fontId="0" fillId="11" borderId="1" xfId="0" applyFill="1" applyBorder="1"/>
    <xf numFmtId="0" fontId="16" fillId="11" borderId="6" xfId="3" quotePrefix="1" applyFont="1" applyFill="1" applyBorder="1" applyAlignment="1">
      <alignment vertical="center"/>
    </xf>
    <xf numFmtId="0" fontId="0" fillId="11" borderId="1" xfId="0" applyFont="1" applyFill="1" applyBorder="1" applyAlignment="1">
      <alignment vertical="center"/>
    </xf>
    <xf numFmtId="0" fontId="0" fillId="11" borderId="2" xfId="0" applyFont="1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16" fillId="11" borderId="6" xfId="3" quotePrefix="1" applyFont="1" applyFill="1" applyBorder="1" applyAlignment="1"/>
    <xf numFmtId="0" fontId="10" fillId="11" borderId="0" xfId="0" applyFont="1" applyFill="1" applyAlignment="1"/>
    <xf numFmtId="0" fontId="0" fillId="11" borderId="0" xfId="0" applyFill="1" applyAlignment="1"/>
    <xf numFmtId="0" fontId="19" fillId="11" borderId="0" xfId="0" applyFont="1" applyFill="1" applyAlignment="1">
      <alignment horizontal="left" vertical="center"/>
    </xf>
    <xf numFmtId="0" fontId="14" fillId="11" borderId="0" xfId="0" applyFont="1" applyFill="1" applyAlignment="1">
      <alignment vertical="center"/>
    </xf>
    <xf numFmtId="167" fontId="21" fillId="11" borderId="0" xfId="0" applyNumberFormat="1" applyFont="1" applyFill="1" applyBorder="1"/>
    <xf numFmtId="167" fontId="21" fillId="11" borderId="0" xfId="0" applyNumberFormat="1" applyFont="1" applyFill="1" applyBorder="1" applyAlignment="1">
      <alignment horizontal="center"/>
    </xf>
    <xf numFmtId="10" fontId="20" fillId="11" borderId="0" xfId="1" applyNumberFormat="1" applyFont="1" applyFill="1" applyBorder="1"/>
    <xf numFmtId="10" fontId="20" fillId="11" borderId="0" xfId="1" applyNumberFormat="1" applyFont="1" applyFill="1" applyBorder="1" applyAlignment="1">
      <alignment horizontal="right"/>
    </xf>
    <xf numFmtId="0" fontId="0" fillId="6" borderId="21" xfId="0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0" fillId="0" borderId="30" xfId="0" applyFont="1" applyBorder="1" applyAlignment="1">
      <alignment vertical="center"/>
    </xf>
    <xf numFmtId="0" fontId="16" fillId="11" borderId="7" xfId="3" quotePrefix="1" applyFont="1" applyFill="1" applyBorder="1" applyAlignment="1">
      <alignment vertical="center"/>
    </xf>
    <xf numFmtId="0" fontId="0" fillId="11" borderId="45" xfId="0" applyFont="1" applyFill="1" applyBorder="1" applyAlignment="1">
      <alignment vertical="center"/>
    </xf>
    <xf numFmtId="175" fontId="0" fillId="13" borderId="33" xfId="2" applyNumberFormat="1" applyFont="1" applyFill="1" applyBorder="1" applyAlignment="1">
      <alignment horizontal="center" vertical="center"/>
    </xf>
    <xf numFmtId="175" fontId="0" fillId="13" borderId="35" xfId="2" applyNumberFormat="1" applyFont="1" applyFill="1" applyBorder="1" applyAlignment="1">
      <alignment horizontal="center" vertical="center"/>
    </xf>
    <xf numFmtId="175" fontId="0" fillId="13" borderId="41" xfId="2" applyNumberFormat="1" applyFont="1" applyFill="1" applyBorder="1" applyAlignment="1">
      <alignment horizontal="center" vertical="center"/>
    </xf>
    <xf numFmtId="175" fontId="0" fillId="13" borderId="36" xfId="2" applyNumberFormat="1" applyFont="1" applyFill="1" applyBorder="1" applyAlignment="1">
      <alignment horizontal="center" vertical="center"/>
    </xf>
    <xf numFmtId="175" fontId="0" fillId="11" borderId="40" xfId="2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Continuous" vertical="center"/>
    </xf>
    <xf numFmtId="0" fontId="2" fillId="6" borderId="23" xfId="0" applyFont="1" applyFill="1" applyBorder="1" applyAlignment="1">
      <alignment horizontal="centerContinuous" vertical="center"/>
    </xf>
    <xf numFmtId="0" fontId="2" fillId="6" borderId="4" xfId="0" applyFont="1" applyFill="1" applyBorder="1" applyAlignment="1">
      <alignment horizontal="centerContinuous" vertical="center"/>
    </xf>
    <xf numFmtId="175" fontId="0" fillId="11" borderId="35" xfId="2" applyNumberFormat="1" applyFont="1" applyFill="1" applyBorder="1" applyAlignment="1">
      <alignment horizontal="center" vertical="center"/>
    </xf>
    <xf numFmtId="175" fontId="0" fillId="11" borderId="34" xfId="2" applyNumberFormat="1" applyFont="1" applyFill="1" applyBorder="1" applyAlignment="1">
      <alignment horizontal="center" vertical="center"/>
    </xf>
    <xf numFmtId="175" fontId="0" fillId="11" borderId="33" xfId="2" applyNumberFormat="1" applyFont="1" applyFill="1" applyBorder="1" applyAlignment="1">
      <alignment horizontal="center" vertical="center"/>
    </xf>
    <xf numFmtId="175" fontId="0" fillId="11" borderId="39" xfId="2" applyNumberFormat="1" applyFont="1" applyFill="1" applyBorder="1" applyAlignment="1">
      <alignment horizontal="center" vertical="center"/>
    </xf>
    <xf numFmtId="175" fontId="0" fillId="11" borderId="41" xfId="2" applyNumberFormat="1" applyFont="1" applyFill="1" applyBorder="1" applyAlignment="1">
      <alignment horizontal="center" vertical="center"/>
    </xf>
    <xf numFmtId="175" fontId="0" fillId="11" borderId="37" xfId="2" applyNumberFormat="1" applyFont="1" applyFill="1" applyBorder="1" applyAlignment="1">
      <alignment horizontal="center" vertical="center"/>
    </xf>
    <xf numFmtId="175" fontId="9" fillId="11" borderId="37" xfId="2" applyNumberFormat="1" applyFont="1" applyFill="1" applyBorder="1" applyAlignment="1">
      <alignment horizontal="center" vertical="center"/>
    </xf>
    <xf numFmtId="175" fontId="9" fillId="11" borderId="5" xfId="2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/>
    </xf>
    <xf numFmtId="0" fontId="0" fillId="11" borderId="9" xfId="0" applyFill="1" applyBorder="1" applyAlignment="1">
      <alignment horizontal="center" vertical="center"/>
    </xf>
    <xf numFmtId="0" fontId="22" fillId="11" borderId="0" xfId="0" applyFont="1" applyFill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  <color rgb="FF99FF99"/>
      <color rgb="FFFFCCFF"/>
      <color rgb="FFFBFFFF"/>
      <color rgb="FFCCFFFF"/>
      <color rgb="FFFFFF00"/>
      <color rgb="FF66FF66"/>
      <color rgb="FF00FF99"/>
      <color rgb="FFFF99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3000375</xdr:colOff>
      <xdr:row>24</xdr:row>
      <xdr:rowOff>85725</xdr:rowOff>
    </xdr:from>
    <xdr:to>
      <xdr:col>1</xdr:col>
      <xdr:colOff>3305175</xdr:colOff>
      <xdr:row>28</xdr:row>
      <xdr:rowOff>47625</xdr:rowOff>
    </xdr:to>
    <xdr:sp macro="" textlink="">
      <xdr:nvSpPr>
        <xdr:cNvPr id="2" name="Left Brace 1">
          <a:extLst>
            <a:ext uri="{FF2B5EF4-FFF2-40B4-BE49-F238E27FC236}">
              <a16:creationId xmlns:a16="http://schemas.microsoft.com/office/drawing/2014/main" id="{FCD1DA69-910C-46BC-817F-9F9180DC1FD5}"/>
            </a:ext>
          </a:extLst>
        </xdr:cNvPr>
        <xdr:cNvSpPr/>
      </xdr:nvSpPr>
      <xdr:spPr>
        <a:xfrm>
          <a:off x="3790950" y="6724650"/>
          <a:ext cx="304800" cy="771525"/>
        </a:xfrm>
        <a:prstGeom prst="leftBrace">
          <a:avLst>
            <a:gd name="adj1" fmla="val 75901"/>
            <a:gd name="adj2" fmla="val 41150"/>
          </a:avLst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\Documents\TasNetworks\Basslink%202\Marinus%20modelling\EY%20completed\Summary%20workbook%20for%2020190729a_SlowChange_DemandFix_M750MW_FY27_and_FY31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k\Documents\TasNetworks\Basslink%202\Marinus%20modelling\SlowChange_DemandFix_M1500MW_FY28_28_and_FY27_29_and_FY29_31_and_FY29_33_and_FY31_3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Macro"/>
      <sheetName val="Case assumptions"/>
      <sheetName val="Scenario effects"/>
      <sheetName val="Unit nameplate capacity"/>
      <sheetName val="Unit to Tech"/>
      <sheetName val="Annual CF Case 1"/>
      <sheetName val="Annual CF Case 2"/>
      <sheetName val="Annual CF Case 3"/>
      <sheetName val="Annual CF Case 4"/>
      <sheetName val="Annual GWh as-gen Case 1"/>
      <sheetName val="Annual GWh as-gen Case 2"/>
      <sheetName val="Annual GWh as-gen Case 3"/>
      <sheetName val="Annual GWh as-gen Case 4"/>
      <sheetName val="NPV Case 1"/>
      <sheetName val="NPV Case 2"/>
      <sheetName val="NPV Case 3"/>
      <sheetName val="NPV Case 4"/>
      <sheetName val="NPV compare #1#"/>
      <sheetName val="NPV compare #2#"/>
      <sheetName val="NPV compare #3#"/>
      <sheetName val="Annual region NPV Case 1"/>
      <sheetName val="Annual region NPV Case 2"/>
      <sheetName val="Annual region NPV Case 3"/>
      <sheetName val="Annual region NPV Case 4"/>
      <sheetName val="Annual region NPV compare #1#"/>
      <sheetName val="Annual region NPV compare #2#"/>
      <sheetName val="Annual region NPV compare #3#"/>
      <sheetName val="Region NPV yearly Case 1"/>
      <sheetName val="Region NPV yearly Case 2"/>
      <sheetName val="Region NPV yearly Case 3"/>
      <sheetName val="Region NPV yearly Case 4"/>
      <sheetName val="Region NPV yearly compare #1#"/>
      <sheetName val="Region NPV yearly compare #2#"/>
      <sheetName val="Region NPV yearly compare #3#"/>
      <sheetName val="Annual tech NPV Case 1"/>
      <sheetName val="Annual tech NPV Case 2"/>
      <sheetName val="Annual tech NPV Case 3"/>
      <sheetName val="Annual tech NPV Case 4"/>
      <sheetName val="Annual tech NPV compare #1#"/>
      <sheetName val="Annual tech NPV compare #2#"/>
      <sheetName val="Annual tech NPV compare #3#"/>
      <sheetName val="Tech NPV yearly Case 1"/>
      <sheetName val="Tech NPV yearly Case 2"/>
      <sheetName val="Tech NPV yearly Case 3"/>
      <sheetName val="Tech NPV yearly Case 4"/>
      <sheetName val="Tech NPV yearly compare #1#"/>
      <sheetName val="Tech NPV yearly compare #2#"/>
      <sheetName val="Tech NPV yearly compare #3#"/>
      <sheetName val="Gen as-generated Case 1"/>
      <sheetName val="Gen as-generated Case 2"/>
      <sheetName val="Gen as-generated Case 3"/>
      <sheetName val="Gen as-generated Case 4"/>
      <sheetName val="Gen as-generated compare #1#"/>
      <sheetName val="Gen as-generated compare #2#"/>
      <sheetName val="Gen as-generated compare #3#"/>
      <sheetName val="Gen - Node-REZ Case 1"/>
      <sheetName val="Gen - Node-REZ Case 2"/>
      <sheetName val="Gen - Node-REZ Case 3"/>
      <sheetName val="Gen - Node-REZ Case 4"/>
      <sheetName val="Gen - Node-REZ compare #1#"/>
      <sheetName val="Gen - Node-REZ compare #2#"/>
      <sheetName val="Gen - Node-REZ compare #3#"/>
      <sheetName val="NEM capacity Case 1"/>
      <sheetName val="NEM capacity Case 2"/>
      <sheetName val="NEM capacity Case 3"/>
      <sheetName val="NEM capacity Case 4"/>
      <sheetName val="NEM capacity compare #1#"/>
      <sheetName val="NEM capacity compare #2#"/>
      <sheetName val="NEM capacity compare #3#"/>
      <sheetName val="Node-REZ capacity Case 1"/>
      <sheetName val="Node-REZ capacity Case 2"/>
      <sheetName val="Node-REZ capacity Case 3"/>
      <sheetName val="Node-REZ capacity Case 4"/>
      <sheetName val="Node-REZ capacity compare #1#"/>
      <sheetName val="Node-REZ capacity compare #2#"/>
      <sheetName val="Node-REZ capacity compare #3#"/>
      <sheetName val="Auto capacity Case 1"/>
      <sheetName val="Auto capacity Case 2"/>
      <sheetName val="Auto capacity Case 3"/>
      <sheetName val="Auto capacity Case 4"/>
      <sheetName val="Auto capacity compare #1#"/>
      <sheetName val="Auto capacity compare #2#"/>
      <sheetName val="Auto capacity compare #3#"/>
      <sheetName val="Auto REZ overview Case 1"/>
      <sheetName val="Auto REZ overview Case 2"/>
      <sheetName val="Auto REZ overview Case 3"/>
      <sheetName val="Auto REZ overview Case 4"/>
      <sheetName val="Auto REZ overview compare #1#"/>
      <sheetName val="Auto REZ overview compare #2#"/>
      <sheetName val="Auto REZ overview compare #3#"/>
      <sheetName val="Proxy price Case 1"/>
      <sheetName val="Proxy price Case 2"/>
      <sheetName val="Proxy price Case 3"/>
      <sheetName val="Proxy price Case 4"/>
      <sheetName val="Proxy price compare #1#"/>
      <sheetName val="Proxy price compare #2#"/>
      <sheetName val="Proxy price compare #3#"/>
      <sheetName val="Proxy price hourly Case 1"/>
      <sheetName val="Proxy price hourly Case 2"/>
      <sheetName val="Proxy price hourly Case 3"/>
      <sheetName val="Proxy price hourly Case 4"/>
      <sheetName val="Proxy price hourly compare #1#"/>
      <sheetName val="Proxy price hourly compare #2#"/>
      <sheetName val="Proxy price hourly compare #3#"/>
      <sheetName val="Energy flow Case 1"/>
      <sheetName val="Energy flow Case 2"/>
      <sheetName val="Energy flow Case 3"/>
      <sheetName val="Energy flow Case 4"/>
      <sheetName val="Energy flow compare #1#"/>
      <sheetName val="Energy flow compare #2#"/>
      <sheetName val="Energy flow compare #3#"/>
      <sheetName val="USE Case 1"/>
      <sheetName val="USE Case 2"/>
      <sheetName val="USE Case 3"/>
      <sheetName val="USE Case 4"/>
      <sheetName val="USE compare #1#"/>
      <sheetName val="USE compare #2#"/>
      <sheetName val="USE compare #3#"/>
      <sheetName val="Emissions Case 1"/>
      <sheetName val="Emissions Case 2"/>
      <sheetName val="Emissions Case 3"/>
      <sheetName val="Emissions Case 4"/>
      <sheetName val="Emissions compare #1#"/>
      <sheetName val="Emissions compare #2#"/>
      <sheetName val="Emissions compare #3#"/>
      <sheetName val="NSW to QLD Case 1"/>
      <sheetName val="NSW to QLD Case 2"/>
      <sheetName val="NSW to QLD Case 3"/>
      <sheetName val="NSW to QLD Case 4"/>
      <sheetName val="VIC to NSW Case 1"/>
      <sheetName val="VIC to NSW Case 2"/>
      <sheetName val="VIC to NSW Case 3"/>
      <sheetName val="VIC to NSW Case 4"/>
      <sheetName val="VIC to SA Case 1"/>
      <sheetName val="VIC to SA Case 2"/>
      <sheetName val="VIC to SA Case 3"/>
      <sheetName val="VIC to SA Case 4"/>
      <sheetName val="NSW to SA Case 1"/>
      <sheetName val="NSW to SA Case 2"/>
      <sheetName val="NSW to SA Case 3"/>
      <sheetName val="NSW to SA Case 4"/>
      <sheetName val="TAS to VIC Case 1"/>
      <sheetName val="TAS to VIC Case 2"/>
      <sheetName val="TAS to VIC Case 3"/>
      <sheetName val="TAS to VIC Case 4"/>
      <sheetName val="1_DBCapacity"/>
      <sheetName val="1_RetirmentWindow"/>
      <sheetName val="1_UnitAndNECapacity"/>
      <sheetName val="1_AnnualGenerationAG"/>
      <sheetName val="1_AnnualGenerationSO"/>
      <sheetName val="1_AnnualGeneration"/>
      <sheetName val="1_AnnualCapacity"/>
      <sheetName val="1_DurationData"/>
      <sheetName val="1_TODLink"/>
      <sheetName val="1_AnnualLink"/>
      <sheetName val="1_AnnualNodeSummary"/>
      <sheetName val="1_TODNodeSummary"/>
      <sheetName val="1_DemandSummary"/>
      <sheetName val="1_AnnualDemandMax"/>
      <sheetName val="1_NPVall"/>
      <sheetName val="1_Emissions"/>
      <sheetName val="1_BuildLimits"/>
      <sheetName val="1_CF"/>
      <sheetName val="2_DBCapacity"/>
      <sheetName val="3_DBCapacity"/>
      <sheetName val="4_DBCapacity"/>
      <sheetName val="2_RetirmentWindow"/>
      <sheetName val="3_RetirmentWindow"/>
      <sheetName val="4_RetirmentWindow"/>
      <sheetName val="2_UnitAndNECapacity"/>
      <sheetName val="3_UnitAndNECapacity"/>
      <sheetName val="4_UnitAndNECapacity"/>
      <sheetName val="2_AnnualGenerationAG"/>
      <sheetName val="3_AnnualGenerationAG"/>
      <sheetName val="4_AnnualGenerationAG"/>
      <sheetName val="2_AnnualGenerationSO"/>
      <sheetName val="3_AnnualGenerationSO"/>
      <sheetName val="4_AnnualGenerationSO"/>
      <sheetName val="2_AnnualGeneration"/>
      <sheetName val="3_AnnualGeneration"/>
      <sheetName val="4_AnnualGeneration"/>
      <sheetName val="2_AnnualCapacity"/>
      <sheetName val="3_AnnualCapacity"/>
      <sheetName val="4_AnnualCapacity"/>
      <sheetName val="2_DurationData"/>
      <sheetName val="3_DurationData"/>
      <sheetName val="4_DurationData"/>
      <sheetName val="2_TODLink"/>
      <sheetName val="3_TODLink"/>
      <sheetName val="4_TODLink"/>
      <sheetName val="2_AnnualLink"/>
      <sheetName val="3_AnnualLink"/>
      <sheetName val="4_AnnualLink"/>
      <sheetName val="2_AnnualNodeSummary"/>
      <sheetName val="3_AnnualNodeSummary"/>
      <sheetName val="4_AnnualNodeSummary"/>
      <sheetName val="2_TODNodeSummary"/>
      <sheetName val="3_TODNodeSummary"/>
      <sheetName val="4_TODNodeSummary"/>
      <sheetName val="2_DemandSummary"/>
      <sheetName val="3_DemandSummary"/>
      <sheetName val="4_DemandSummary"/>
      <sheetName val="2_AnnualDemandMax"/>
      <sheetName val="3_AnnualDemandMax"/>
      <sheetName val="4_AnnualDemandMax"/>
      <sheetName val="2_NPVall"/>
      <sheetName val="3_NPVall"/>
      <sheetName val="4_NPVall"/>
      <sheetName val="2_Emissions"/>
      <sheetName val="3_Emissions"/>
      <sheetName val="4_Emissions"/>
      <sheetName val="2_BuildLimits"/>
      <sheetName val="3_BuildLimits"/>
      <sheetName val="4_BuildLimits"/>
      <sheetName val="2_CF"/>
      <sheetName val="3_CF"/>
      <sheetName val="4_CF"/>
    </sheetNames>
    <sheetDataSet>
      <sheetData sheetId="0"/>
      <sheetData sheetId="1">
        <row r="3">
          <cell r="D3" t="str">
            <v>SCS</v>
          </cell>
        </row>
        <row r="4">
          <cell r="D4" t="str">
            <v>SCS M1200 M1_27 M2_29</v>
          </cell>
        </row>
        <row r="5">
          <cell r="D5" t="str">
            <v>SCS M750 M1_27</v>
          </cell>
        </row>
        <row r="6">
          <cell r="D6" t="str">
            <v>SCS M750 M1_31</v>
          </cell>
        </row>
        <row r="7">
          <cell r="D7"/>
        </row>
        <row r="8">
          <cell r="D8"/>
        </row>
        <row r="9">
          <cell r="D9"/>
        </row>
        <row r="10">
          <cell r="D10"/>
        </row>
        <row r="11">
          <cell r="D11"/>
        </row>
        <row r="12">
          <cell r="D12"/>
        </row>
        <row r="13">
          <cell r="D13"/>
        </row>
        <row r="14">
          <cell r="D14"/>
        </row>
        <row r="15">
          <cell r="D15"/>
        </row>
        <row r="16">
          <cell r="D16"/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Macro"/>
      <sheetName val="Case assumptions"/>
      <sheetName val="Scenario effects"/>
      <sheetName val="Unit nameplate capacity"/>
      <sheetName val="Unit to Tech"/>
      <sheetName val="Annual CF Case 1"/>
      <sheetName val="Annual CF Case 2"/>
      <sheetName val="Annual CF Case 3"/>
      <sheetName val="Annual CF Case 4"/>
      <sheetName val="Annual CF Case 5"/>
      <sheetName val="Annual CF Case 6"/>
      <sheetName val="Annual GWh as-gen Case 1"/>
      <sheetName val="Annual GWh as-gen Case 2"/>
      <sheetName val="Annual GWh as-gen Case 3"/>
      <sheetName val="Annual GWh as-gen Case 4"/>
      <sheetName val="Annual GWh as-gen Case 5"/>
      <sheetName val="Annual GWh as-gen Case 6"/>
      <sheetName val="NPV Case 1"/>
      <sheetName val="NPV Case 2"/>
      <sheetName val="NPV Case 3"/>
      <sheetName val="NPV Case 4"/>
      <sheetName val="NPV Case 5"/>
      <sheetName val="NPV Case 6"/>
      <sheetName val="NPV compare #1#"/>
      <sheetName val="NPV compare #2#"/>
      <sheetName val="NPV compare #3#"/>
      <sheetName val="NPV compare #4#"/>
      <sheetName val="NPV compare #5#"/>
      <sheetName val="Annual region NPV Case 1"/>
      <sheetName val="Annual region NPV Case 2"/>
      <sheetName val="Annual region NPV Case 3"/>
      <sheetName val="Annual region NPV Case 4"/>
      <sheetName val="Annual region NPV Case 5"/>
      <sheetName val="Annual region NPV Case 6"/>
      <sheetName val="Annual region NPV compare #1#"/>
      <sheetName val="Annual region NPV compare #2#"/>
      <sheetName val="Annual region NPV compare #3#"/>
      <sheetName val="Annual region NPV compare #4#"/>
      <sheetName val="Annual region NPV compare #5#"/>
      <sheetName val="Region NPV yearly Case 1"/>
      <sheetName val="Region NPV yearly Case 2"/>
      <sheetName val="Region NPV yearly Case 3"/>
      <sheetName val="Region NPV yearly Case 4"/>
      <sheetName val="Region NPV yearly Case 5"/>
      <sheetName val="Region NPV yearly Case 6"/>
      <sheetName val="Region NPV yearly compare #1#"/>
      <sheetName val="Region NPV yearly compare #2#"/>
      <sheetName val="Region NPV yearly compare #3#"/>
      <sheetName val="Region NPV yearly compare #4#"/>
      <sheetName val="Region NPV yearly compare #5#"/>
      <sheetName val="Annual tech NPV Case 1"/>
      <sheetName val="Annual tech NPV Case 2"/>
      <sheetName val="Annual tech NPV Case 3"/>
      <sheetName val="Annual tech NPV Case 4"/>
      <sheetName val="Annual tech NPV Case 5"/>
      <sheetName val="Annual tech NPV Case 6"/>
      <sheetName val="Annual tech NPV compare #1#"/>
      <sheetName val="Annual tech NPV compare #2#"/>
      <sheetName val="Annual tech NPV compare #3#"/>
      <sheetName val="Annual tech NPV compare #4#"/>
      <sheetName val="Annual tech NPV compare #5#"/>
      <sheetName val="Tech NPV yearly Case 1"/>
      <sheetName val="Tech NPV yearly Case 2"/>
      <sheetName val="Tech NPV yearly Case 3"/>
      <sheetName val="Tech NPV yearly Case 4"/>
      <sheetName val="Tech NPV yearly Case 5"/>
      <sheetName val="Tech NPV yearly Case 6"/>
      <sheetName val="Tech NPV yearly compare #1#"/>
      <sheetName val="Tech NPV yearly compare #2#"/>
      <sheetName val="Tech NPV yearly compare #3#"/>
      <sheetName val="Tech NPV yearly compare #4#"/>
      <sheetName val="Tech NPV yearly compare #5#"/>
      <sheetName val="Gen as-generated Case 1"/>
      <sheetName val="Gen as-generated Case 2"/>
      <sheetName val="Gen as-generated Case 3"/>
      <sheetName val="Gen as-generated Case 4"/>
      <sheetName val="Gen as-generated Case 5"/>
      <sheetName val="Gen as-generated Case 6"/>
      <sheetName val="Gen as-generated compare #1#"/>
      <sheetName val="Gen as-generated compare #2#"/>
      <sheetName val="Gen as-generated compare #3#"/>
      <sheetName val="Gen as-generated compare #4#"/>
      <sheetName val="Gen as-generated compare #5#"/>
      <sheetName val="Gen - Node-REZ Case 1"/>
      <sheetName val="Gen - Node-REZ Case 2"/>
      <sheetName val="Gen - Node-REZ Case 3"/>
      <sheetName val="Gen - Node-REZ Case 4"/>
      <sheetName val="Gen - Node-REZ Case 5"/>
      <sheetName val="Gen - Node-REZ Case 6"/>
      <sheetName val="Gen - Node-REZ compare #1#"/>
      <sheetName val="Gen - Node-REZ compare #2#"/>
      <sheetName val="Gen - Node-REZ compare #3#"/>
      <sheetName val="Gen - Node-REZ compare #4#"/>
      <sheetName val="Gen - Node-REZ compare #5#"/>
      <sheetName val="NEM capacity Case 1"/>
      <sheetName val="NEM capacity Case 2"/>
      <sheetName val="NEM capacity Case 3"/>
      <sheetName val="NEM capacity Case 4"/>
      <sheetName val="NEM capacity Case 5"/>
      <sheetName val="NEM capacity Case 6"/>
      <sheetName val="NEM capacity compare #1#"/>
      <sheetName val="NEM capacity compare #2#"/>
      <sheetName val="NEM capacity compare #3#"/>
      <sheetName val="NEM capacity compare #4#"/>
      <sheetName val="NEM capacity compare #5#"/>
      <sheetName val="Node-REZ capacity Case 1"/>
      <sheetName val="Node-REZ capacity Case 2"/>
      <sheetName val="Node-REZ capacity Case 3"/>
      <sheetName val="Node-REZ capacity Case 4"/>
      <sheetName val="Node-REZ capacity Case 5"/>
      <sheetName val="Node-REZ capacity Case 6"/>
      <sheetName val="Node-REZ capacity compare #1#"/>
      <sheetName val="Node-REZ capacity compare #2#"/>
      <sheetName val="Node-REZ capacity compare #3#"/>
      <sheetName val="Node-REZ capacity compare #4#"/>
      <sheetName val="Node-REZ capacity compare #5#"/>
      <sheetName val="Auto capacity Case 1"/>
      <sheetName val="Auto capacity Case 2"/>
      <sheetName val="Auto capacity Case 3"/>
      <sheetName val="Auto capacity Case 4"/>
      <sheetName val="Auto capacity Case 5"/>
      <sheetName val="Auto capacity Case 6"/>
      <sheetName val="Auto capacity compare #1#"/>
      <sheetName val="Auto capacity compare #2#"/>
      <sheetName val="Auto capacity compare #3#"/>
      <sheetName val="Auto capacity compare #4#"/>
      <sheetName val="Auto capacity compare #5#"/>
      <sheetName val="Auto REZ overview Case 1"/>
      <sheetName val="Auto REZ overview Case 2"/>
      <sheetName val="Auto REZ overview Case 3"/>
      <sheetName val="Auto REZ overview Case 4"/>
      <sheetName val="Auto REZ overview Case 5"/>
      <sheetName val="Auto REZ overview Case 6"/>
      <sheetName val="Auto REZ overview compare #1#"/>
      <sheetName val="Auto REZ overview compare #2#"/>
      <sheetName val="Auto REZ overview compare #3#"/>
      <sheetName val="Auto REZ overview compare #4#"/>
      <sheetName val="Auto REZ overview compare #5#"/>
      <sheetName val="Proxy price Case 1"/>
      <sheetName val="Proxy price Case 2"/>
      <sheetName val="Proxy price Case 3"/>
      <sheetName val="Proxy price Case 4"/>
      <sheetName val="Proxy price Case 5"/>
      <sheetName val="Proxy price Case 6"/>
      <sheetName val="Proxy price compare #1#"/>
      <sheetName val="Proxy price compare #2#"/>
      <sheetName val="Proxy price compare #3#"/>
      <sheetName val="Proxy price compare #4#"/>
      <sheetName val="Proxy price compare #5#"/>
      <sheetName val="Proxy price hourly Case 1"/>
      <sheetName val="Proxy price hourly Case 2"/>
      <sheetName val="Proxy price hourly Case 3"/>
      <sheetName val="Proxy price hourly Case 4"/>
      <sheetName val="Proxy price hourly Case 5"/>
      <sheetName val="Proxy price hourly Case 6"/>
      <sheetName val="Proxy price hourly compare #1#"/>
      <sheetName val="Proxy price hourly compare #2#"/>
      <sheetName val="Proxy price hourly compare #3#"/>
      <sheetName val="Proxy price hourly compare #4#"/>
      <sheetName val="Proxy price hourly compare #5#"/>
      <sheetName val="Energy flow Case 1"/>
      <sheetName val="Energy flow Case 2"/>
      <sheetName val="Energy flow Case 3"/>
      <sheetName val="Energy flow Case 4"/>
      <sheetName val="Energy flow Case 5"/>
      <sheetName val="Energy flow Case 6"/>
      <sheetName val="Energy flow compare #1#"/>
      <sheetName val="Energy flow compare #2#"/>
      <sheetName val="Energy flow compare #3#"/>
      <sheetName val="Energy flow compare #4#"/>
      <sheetName val="Energy flow compare #5#"/>
      <sheetName val="USE Case 1"/>
      <sheetName val="USE Case 2"/>
      <sheetName val="USE Case 3"/>
      <sheetName val="USE Case 4"/>
      <sheetName val="USE Case 5"/>
      <sheetName val="USE Case 6"/>
      <sheetName val="USE compare #1#"/>
      <sheetName val="USE compare #2#"/>
      <sheetName val="USE compare #3#"/>
      <sheetName val="USE compare #4#"/>
      <sheetName val="USE compare #5#"/>
      <sheetName val="Emissions Case 1"/>
      <sheetName val="Emissions Case 2"/>
      <sheetName val="Emissions Case 3"/>
      <sheetName val="Emissions Case 4"/>
      <sheetName val="Emissions Case 5"/>
      <sheetName val="Emissions Case 6"/>
      <sheetName val="Emissions compare #1#"/>
      <sheetName val="Emissions compare #2#"/>
      <sheetName val="Emissions compare #3#"/>
      <sheetName val="Emissions compare #4#"/>
      <sheetName val="Emissions compare #5#"/>
      <sheetName val="NSW to QLD Case 1"/>
      <sheetName val="NSW to QLD Case 2"/>
      <sheetName val="NSW to QLD Case 3"/>
      <sheetName val="NSW to QLD Case 4"/>
      <sheetName val="NSW to QLD Case 5"/>
      <sheetName val="NSW to QLD Case 6"/>
      <sheetName val="VIC to NSW Case 1"/>
      <sheetName val="VIC to NSW Case 2"/>
      <sheetName val="VIC to NSW Case 3"/>
      <sheetName val="VIC to NSW Case 4"/>
      <sheetName val="VIC to NSW Case 5"/>
      <sheetName val="VIC to NSW Case 6"/>
      <sheetName val="VIC to SA Case 1"/>
      <sheetName val="VIC to SA Case 2"/>
      <sheetName val="VIC to SA Case 3"/>
      <sheetName val="VIC to SA Case 4"/>
      <sheetName val="VIC to SA Case 5"/>
      <sheetName val="VIC to SA Case 6"/>
      <sheetName val="NSW to SA Case 1"/>
      <sheetName val="NSW to SA Case 2"/>
      <sheetName val="NSW to SA Case 3"/>
      <sheetName val="NSW to SA Case 4"/>
      <sheetName val="NSW to SA Case 5"/>
      <sheetName val="NSW to SA Case 6"/>
      <sheetName val="TAS to VIC Case 1"/>
      <sheetName val="TAS to VIC Case 2"/>
      <sheetName val="TAS to VIC Case 3"/>
      <sheetName val="TAS to VIC Case 4"/>
      <sheetName val="TAS to VIC Case 5"/>
      <sheetName val="TAS to VIC Case 6"/>
      <sheetName val="1_DBCapacity"/>
      <sheetName val="1_RetirmentWindow"/>
      <sheetName val="1_UnitAndNECapacity"/>
      <sheetName val="1_AnnualGenerationAG"/>
      <sheetName val="1_AnnualGenerationSO"/>
      <sheetName val="1_AnnualGeneration"/>
      <sheetName val="1_AnnualCapacity"/>
      <sheetName val="1_DurationData"/>
      <sheetName val="1_TODLink"/>
      <sheetName val="1_AnnualLink"/>
      <sheetName val="1_AnnualNodeSummary"/>
      <sheetName val="1_TODNodeSummary"/>
      <sheetName val="1_DemandSummary"/>
      <sheetName val="1_AnnualDemandMax"/>
      <sheetName val="1_NPVall"/>
      <sheetName val="1_Emissions"/>
      <sheetName val="1_BuildLimits"/>
      <sheetName val="1_CF"/>
      <sheetName val="2_DBCapacity"/>
      <sheetName val="3_DBCapacity"/>
      <sheetName val="4_DBCapacity"/>
      <sheetName val="5_DBCapacity"/>
      <sheetName val="6_DBCapacity"/>
      <sheetName val="2_RetirmentWindow"/>
      <sheetName val="3_RetirmentWindow"/>
      <sheetName val="4_RetirmentWindow"/>
      <sheetName val="5_RetirmentWindow"/>
      <sheetName val="6_RetirmentWindow"/>
      <sheetName val="2_UnitAndNECapacity"/>
      <sheetName val="3_UnitAndNECapacity"/>
      <sheetName val="4_UnitAndNECapacity"/>
      <sheetName val="5_UnitAndNECapacity"/>
      <sheetName val="6_UnitAndNECapacity"/>
      <sheetName val="2_AnnualGenerationAG"/>
      <sheetName val="3_AnnualGenerationAG"/>
      <sheetName val="4_AnnualGenerationAG"/>
      <sheetName val="5_AnnualGenerationAG"/>
      <sheetName val="6_AnnualGenerationAG"/>
      <sheetName val="2_AnnualGenerationSO"/>
      <sheetName val="3_AnnualGenerationSO"/>
      <sheetName val="4_AnnualGenerationSO"/>
      <sheetName val="5_AnnualGenerationSO"/>
      <sheetName val="6_AnnualGenerationSO"/>
      <sheetName val="2_AnnualGeneration"/>
      <sheetName val="3_AnnualGeneration"/>
      <sheetName val="4_AnnualGeneration"/>
      <sheetName val="5_AnnualGeneration"/>
      <sheetName val="6_AnnualGeneration"/>
      <sheetName val="2_AnnualCapacity"/>
      <sheetName val="3_AnnualCapacity"/>
      <sheetName val="4_AnnualCapacity"/>
      <sheetName val="5_AnnualCapacity"/>
      <sheetName val="6_AnnualCapacity"/>
      <sheetName val="2_DurationData"/>
      <sheetName val="3_DurationData"/>
      <sheetName val="4_DurationData"/>
      <sheetName val="5_DurationData"/>
      <sheetName val="6_DurationData"/>
      <sheetName val="2_TODLink"/>
      <sheetName val="3_TODLink"/>
      <sheetName val="4_TODLink"/>
      <sheetName val="5_TODLink"/>
      <sheetName val="6_TODLink"/>
      <sheetName val="2_AnnualLink"/>
      <sheetName val="3_AnnualLink"/>
      <sheetName val="4_AnnualLink"/>
      <sheetName val="5_AnnualLink"/>
      <sheetName val="6_AnnualLink"/>
      <sheetName val="2_AnnualNodeSummary"/>
      <sheetName val="3_AnnualNodeSummary"/>
      <sheetName val="4_AnnualNodeSummary"/>
      <sheetName val="5_AnnualNodeSummary"/>
      <sheetName val="6_AnnualNodeSummary"/>
      <sheetName val="2_TODNodeSummary"/>
      <sheetName val="3_TODNodeSummary"/>
      <sheetName val="4_TODNodeSummary"/>
      <sheetName val="5_TODNodeSummary"/>
      <sheetName val="6_TODNodeSummary"/>
      <sheetName val="2_DemandSummary"/>
      <sheetName val="3_DemandSummary"/>
      <sheetName val="4_DemandSummary"/>
      <sheetName val="5_DemandSummary"/>
      <sheetName val="6_DemandSummary"/>
      <sheetName val="2_AnnualDemandMax"/>
      <sheetName val="3_AnnualDemandMax"/>
      <sheetName val="4_AnnualDemandMax"/>
      <sheetName val="5_AnnualDemandMax"/>
      <sheetName val="6_AnnualDemandMax"/>
      <sheetName val="2_NPVall"/>
      <sheetName val="3_NPVall"/>
      <sheetName val="4_NPVall"/>
      <sheetName val="5_NPVall"/>
      <sheetName val="6_NPVall"/>
      <sheetName val="2_Emissions"/>
      <sheetName val="3_Emissions"/>
      <sheetName val="4_Emissions"/>
      <sheetName val="5_Emissions"/>
      <sheetName val="6_Emissions"/>
      <sheetName val="2_BuildLimits"/>
      <sheetName val="3_BuildLimits"/>
      <sheetName val="4_BuildLimits"/>
      <sheetName val="5_BuildLimits"/>
      <sheetName val="6_BuildLimits"/>
      <sheetName val="2_CF"/>
      <sheetName val="3_CF"/>
      <sheetName val="4_CF"/>
      <sheetName val="5_CF"/>
      <sheetName val="6_CF"/>
    </sheetNames>
    <sheetDataSet>
      <sheetData sheetId="0" refreshError="1"/>
      <sheetData sheetId="1" refreshError="1">
        <row r="27">
          <cell r="B27">
            <v>2021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tabSelected="1" zoomScaleNormal="100" workbookViewId="0"/>
  </sheetViews>
  <sheetFormatPr defaultColWidth="0" defaultRowHeight="15" zeroHeight="1" x14ac:dyDescent="0.25"/>
  <cols>
    <col min="1" max="1" width="1.7109375" customWidth="1"/>
    <col min="2" max="2" width="50.140625" customWidth="1"/>
    <col min="3" max="3" width="16.85546875" customWidth="1"/>
    <col min="4" max="4" width="49.5703125" customWidth="1"/>
    <col min="5" max="5" width="10.28515625" customWidth="1"/>
    <col min="6" max="6" width="9.140625" style="85" customWidth="1"/>
    <col min="7" max="8" width="0" hidden="1" customWidth="1"/>
    <col min="9" max="16384" width="9.140625" hidden="1"/>
  </cols>
  <sheetData>
    <row r="1" spans="1:8" ht="25.5" customHeight="1" x14ac:dyDescent="0.35">
      <c r="A1" s="113"/>
      <c r="B1" s="114" t="s">
        <v>2</v>
      </c>
      <c r="C1" s="113"/>
      <c r="D1" s="113"/>
      <c r="E1" s="113"/>
      <c r="F1" s="113"/>
      <c r="G1" s="7"/>
      <c r="H1" s="7"/>
    </row>
    <row r="2" spans="1:8" ht="22.5" customHeight="1" x14ac:dyDescent="0.25">
      <c r="B2" s="144" t="s">
        <v>117</v>
      </c>
      <c r="C2" s="126"/>
      <c r="D2" s="126"/>
      <c r="E2" s="85"/>
    </row>
    <row r="3" spans="1:8" ht="18" customHeight="1" x14ac:dyDescent="0.25">
      <c r="A3" s="85"/>
      <c r="B3" s="145" t="s">
        <v>86</v>
      </c>
      <c r="C3" s="126"/>
      <c r="D3" s="126"/>
      <c r="E3" s="85"/>
    </row>
    <row r="4" spans="1:8" ht="29.25" customHeight="1" thickBot="1" x14ac:dyDescent="0.3">
      <c r="A4" s="85"/>
      <c r="B4" s="142" t="s">
        <v>82</v>
      </c>
      <c r="C4" s="143"/>
      <c r="D4" s="85"/>
      <c r="E4" s="85"/>
    </row>
    <row r="5" spans="1:8" x14ac:dyDescent="0.25">
      <c r="A5" s="85"/>
      <c r="B5" s="3" t="s">
        <v>34</v>
      </c>
      <c r="C5" s="85"/>
      <c r="D5" s="3" t="s">
        <v>3</v>
      </c>
      <c r="E5" s="85"/>
    </row>
    <row r="6" spans="1:8" x14ac:dyDescent="0.25">
      <c r="A6" s="85"/>
      <c r="B6" s="108" t="s">
        <v>105</v>
      </c>
      <c r="C6" s="85"/>
      <c r="D6" s="108" t="s">
        <v>109</v>
      </c>
      <c r="E6" s="85"/>
    </row>
    <row r="7" spans="1:8" x14ac:dyDescent="0.25">
      <c r="A7" s="85"/>
      <c r="B7" s="108" t="s">
        <v>106</v>
      </c>
      <c r="C7" s="85"/>
      <c r="D7" s="108" t="s">
        <v>110</v>
      </c>
      <c r="E7" s="85"/>
    </row>
    <row r="8" spans="1:8" x14ac:dyDescent="0.25">
      <c r="A8" s="85"/>
      <c r="B8" s="108" t="s">
        <v>107</v>
      </c>
      <c r="C8" s="85"/>
      <c r="D8" s="108" t="s">
        <v>111</v>
      </c>
      <c r="E8" s="85"/>
    </row>
    <row r="9" spans="1:8" ht="15.75" thickBot="1" x14ac:dyDescent="0.3">
      <c r="A9" s="85"/>
      <c r="B9" s="109" t="s">
        <v>108</v>
      </c>
      <c r="C9" s="85"/>
      <c r="D9" s="108" t="s">
        <v>112</v>
      </c>
      <c r="E9" s="85"/>
    </row>
    <row r="10" spans="1:8" ht="15.75" thickBot="1" x14ac:dyDescent="0.3">
      <c r="A10" s="85"/>
      <c r="B10" s="85"/>
      <c r="C10" s="85"/>
      <c r="D10" s="109" t="s">
        <v>113</v>
      </c>
      <c r="E10" s="85"/>
    </row>
    <row r="11" spans="1:8" ht="15.75" thickBot="1" x14ac:dyDescent="0.3">
      <c r="A11" s="86"/>
      <c r="B11" s="111"/>
      <c r="C11" s="86"/>
      <c r="D11" s="86"/>
      <c r="E11" s="86"/>
      <c r="F11" s="86"/>
    </row>
    <row r="12" spans="1:8" ht="20.25" customHeight="1" thickBot="1" x14ac:dyDescent="0.3">
      <c r="A12" s="85"/>
      <c r="B12" s="135" t="s">
        <v>53</v>
      </c>
      <c r="C12" s="85"/>
      <c r="D12" s="85" t="s">
        <v>126</v>
      </c>
      <c r="E12" s="85"/>
    </row>
    <row r="13" spans="1:8" ht="15.75" thickBot="1" x14ac:dyDescent="0.3">
      <c r="A13" s="85"/>
      <c r="B13" s="112" t="s">
        <v>115</v>
      </c>
      <c r="C13" s="110">
        <v>5.8999999999999997E-2</v>
      </c>
      <c r="D13" s="85" t="s">
        <v>90</v>
      </c>
      <c r="E13" s="85"/>
    </row>
    <row r="14" spans="1:8" ht="15.75" thickBot="1" x14ac:dyDescent="0.3">
      <c r="A14" s="85"/>
      <c r="B14" s="112" t="s">
        <v>127</v>
      </c>
      <c r="C14" s="110">
        <v>7.9000000000000001E-2</v>
      </c>
      <c r="D14" s="85" t="s">
        <v>89</v>
      </c>
      <c r="E14" s="85"/>
    </row>
    <row r="15" spans="1:8" x14ac:dyDescent="0.25">
      <c r="A15" s="85"/>
      <c r="B15" s="85"/>
      <c r="C15" s="85"/>
      <c r="D15" s="85" t="s">
        <v>84</v>
      </c>
      <c r="E15" s="85"/>
    </row>
    <row r="16" spans="1:8" ht="4.5" customHeight="1" thickBot="1" x14ac:dyDescent="0.3">
      <c r="A16" s="86"/>
      <c r="B16" s="86"/>
      <c r="C16" s="86"/>
      <c r="D16" s="86"/>
      <c r="E16" s="86"/>
      <c r="F16" s="86"/>
    </row>
    <row r="17" spans="1:5" ht="15.75" x14ac:dyDescent="0.25">
      <c r="A17" s="85"/>
      <c r="B17" s="121" t="s">
        <v>83</v>
      </c>
      <c r="C17" s="85"/>
      <c r="D17" s="85"/>
      <c r="E17" s="85"/>
    </row>
    <row r="18" spans="1:5" ht="3" customHeight="1" thickBot="1" x14ac:dyDescent="0.3">
      <c r="A18" s="85"/>
      <c r="B18" s="121"/>
      <c r="C18" s="85"/>
      <c r="D18" s="85"/>
      <c r="E18" s="85"/>
    </row>
    <row r="19" spans="1:5" ht="22.5" customHeight="1" thickBot="1" x14ac:dyDescent="0.3">
      <c r="A19" s="85"/>
      <c r="B19" s="130" t="s">
        <v>91</v>
      </c>
      <c r="C19" s="131" t="s">
        <v>92</v>
      </c>
      <c r="D19" s="85"/>
      <c r="E19" s="85"/>
    </row>
    <row r="20" spans="1:5" ht="30.75" customHeight="1" x14ac:dyDescent="0.25">
      <c r="A20" s="85"/>
      <c r="B20" s="132" t="s">
        <v>94</v>
      </c>
      <c r="C20" s="128" t="s">
        <v>80</v>
      </c>
      <c r="D20" s="85"/>
      <c r="E20" s="85"/>
    </row>
    <row r="21" spans="1:5" ht="20.100000000000001" customHeight="1" x14ac:dyDescent="0.25">
      <c r="A21" s="85"/>
      <c r="B21" s="138" t="s">
        <v>93</v>
      </c>
      <c r="C21" s="140"/>
      <c r="D21" s="85"/>
      <c r="E21" s="85"/>
    </row>
    <row r="22" spans="1:5" ht="20.100000000000001" customHeight="1" x14ac:dyDescent="0.25">
      <c r="A22" s="85"/>
      <c r="B22" s="133" t="s">
        <v>101</v>
      </c>
      <c r="C22" s="127" t="s">
        <v>88</v>
      </c>
      <c r="D22" s="85"/>
      <c r="E22" s="85"/>
    </row>
    <row r="23" spans="1:5" ht="20.100000000000001" customHeight="1" x14ac:dyDescent="0.25">
      <c r="A23" s="85"/>
      <c r="B23" s="133" t="s">
        <v>103</v>
      </c>
      <c r="C23" s="127" t="s">
        <v>42</v>
      </c>
      <c r="D23" s="85"/>
      <c r="E23" s="85"/>
    </row>
    <row r="24" spans="1:5" ht="29.25" customHeight="1" x14ac:dyDescent="0.25">
      <c r="A24" s="85"/>
      <c r="B24" s="134" t="s">
        <v>104</v>
      </c>
      <c r="C24" s="129" t="s">
        <v>95</v>
      </c>
      <c r="D24" s="85"/>
      <c r="E24" s="85"/>
    </row>
    <row r="25" spans="1:5" ht="18.75" customHeight="1" x14ac:dyDescent="0.25">
      <c r="A25" s="85"/>
      <c r="B25" s="136"/>
      <c r="C25" s="141" t="s">
        <v>96</v>
      </c>
      <c r="D25" s="85"/>
      <c r="E25" s="85"/>
    </row>
    <row r="26" spans="1:5" ht="15" customHeight="1" x14ac:dyDescent="0.25">
      <c r="A26" s="85"/>
      <c r="B26" s="138" t="s">
        <v>102</v>
      </c>
      <c r="C26" s="137" t="s">
        <v>97</v>
      </c>
      <c r="D26" s="85"/>
      <c r="E26" s="85"/>
    </row>
    <row r="27" spans="1:5" ht="15" customHeight="1" x14ac:dyDescent="0.25">
      <c r="A27" s="85"/>
      <c r="B27" s="154" t="s">
        <v>100</v>
      </c>
      <c r="C27" s="137" t="s">
        <v>98</v>
      </c>
      <c r="D27" s="85"/>
      <c r="E27" s="85"/>
    </row>
    <row r="28" spans="1:5" ht="15" customHeight="1" x14ac:dyDescent="0.25">
      <c r="A28" s="85"/>
      <c r="B28" s="138"/>
      <c r="C28" s="137" t="s">
        <v>99</v>
      </c>
      <c r="D28" s="85"/>
      <c r="E28" s="85"/>
    </row>
    <row r="29" spans="1:5" ht="15" customHeight="1" thickBot="1" x14ac:dyDescent="0.3">
      <c r="A29" s="85"/>
      <c r="B29" s="139"/>
      <c r="C29" s="153"/>
      <c r="D29" s="85"/>
      <c r="E29" s="85"/>
    </row>
    <row r="30" spans="1:5" s="85" customFormat="1" x14ac:dyDescent="0.25"/>
    <row r="31" spans="1:5" s="85" customFormat="1" x14ac:dyDescent="0.25"/>
    <row r="32" spans="1:5" s="85" customFormat="1" x14ac:dyDescent="0.25"/>
    <row r="33" s="85" customFormat="1" x14ac:dyDescent="0.25"/>
    <row r="34" s="85" customFormat="1" x14ac:dyDescent="0.25"/>
    <row r="35" s="85" customFormat="1" x14ac:dyDescent="0.25"/>
    <row r="36" s="85" customFormat="1" x14ac:dyDescent="0.25"/>
    <row r="37" s="85" customFormat="1" x14ac:dyDescent="0.25"/>
    <row r="38" s="85" customFormat="1" x14ac:dyDescent="0.25"/>
    <row r="39" s="85" customFormat="1" x14ac:dyDescent="0.25"/>
    <row r="40" s="85" customFormat="1" x14ac:dyDescent="0.25"/>
    <row r="41" s="85" customFormat="1" x14ac:dyDescent="0.25"/>
    <row r="42" s="85" customFormat="1" x14ac:dyDescent="0.25"/>
    <row r="43" s="85" customFormat="1" x14ac:dyDescent="0.25"/>
    <row r="44" s="85" customFormat="1" x14ac:dyDescent="0.25"/>
    <row r="45" s="85" customFormat="1" x14ac:dyDescent="0.25"/>
    <row r="46" s="85" customFormat="1" x14ac:dyDescent="0.25"/>
    <row r="47" s="85" customFormat="1" x14ac:dyDescent="0.25"/>
    <row r="48" s="85" customFormat="1" x14ac:dyDescent="0.25"/>
    <row r="49" s="85" customFormat="1" x14ac:dyDescent="0.25"/>
    <row r="50" s="85" customFormat="1" x14ac:dyDescent="0.25"/>
    <row r="51" s="85" customFormat="1" x14ac:dyDescent="0.25"/>
    <row r="52" s="85" customFormat="1" x14ac:dyDescent="0.25"/>
    <row r="53" s="85" customFormat="1" x14ac:dyDescent="0.25"/>
    <row r="54" s="85" customFormat="1" x14ac:dyDescent="0.25"/>
    <row r="55" s="85" customFormat="1" x14ac:dyDescent="0.25"/>
    <row r="56" s="85" customFormat="1" x14ac:dyDescent="0.25"/>
    <row r="57" s="85" customFormat="1" x14ac:dyDescent="0.25"/>
    <row r="58" s="85" customFormat="1" x14ac:dyDescent="0.25"/>
    <row r="59" s="85" customFormat="1" x14ac:dyDescent="0.25"/>
    <row r="60" s="85" customFormat="1" x14ac:dyDescent="0.25"/>
    <row r="61" s="85" customFormat="1" x14ac:dyDescent="0.25"/>
    <row r="62" s="85" customFormat="1" x14ac:dyDescent="0.25"/>
    <row r="63" s="85" customFormat="1" x14ac:dyDescent="0.25"/>
    <row r="64" s="85" customFormat="1" x14ac:dyDescent="0.25"/>
    <row r="65" s="85" customFormat="1" x14ac:dyDescent="0.25"/>
    <row r="66" s="85" customFormat="1" x14ac:dyDescent="0.25"/>
    <row r="67" s="85" customFormat="1" x14ac:dyDescent="0.25"/>
    <row r="68" s="85" customFormat="1" x14ac:dyDescent="0.25"/>
    <row r="69" s="85" customFormat="1" x14ac:dyDescent="0.25"/>
    <row r="70" s="85" customFormat="1" x14ac:dyDescent="0.25"/>
    <row r="71" s="85" customFormat="1" x14ac:dyDescent="0.25"/>
    <row r="72" s="85" customFormat="1" x14ac:dyDescent="0.25"/>
    <row r="73" s="85" customFormat="1" x14ac:dyDescent="0.25"/>
    <row r="74" s="85" customFormat="1" x14ac:dyDescent="0.25"/>
    <row r="75" s="85" customFormat="1" x14ac:dyDescent="0.25"/>
    <row r="76" s="85" customFormat="1" x14ac:dyDescent="0.25"/>
    <row r="77" s="85" customFormat="1" x14ac:dyDescent="0.25"/>
    <row r="78" s="85" customFormat="1" x14ac:dyDescent="0.25"/>
    <row r="79" s="85" customFormat="1" x14ac:dyDescent="0.25"/>
    <row r="80" s="85" customFormat="1" x14ac:dyDescent="0.25"/>
    <row r="81" s="85" customFormat="1" x14ac:dyDescent="0.25"/>
    <row r="82" s="85" customFormat="1" x14ac:dyDescent="0.25"/>
    <row r="83" s="85" customFormat="1" x14ac:dyDescent="0.25"/>
    <row r="84" s="85" customFormat="1" x14ac:dyDescent="0.25"/>
    <row r="85" s="85" customFormat="1" x14ac:dyDescent="0.25"/>
    <row r="86" s="85" customFormat="1" x14ac:dyDescent="0.25"/>
    <row r="87" s="85" customFormat="1" x14ac:dyDescent="0.25"/>
    <row r="88" s="85" customFormat="1" x14ac:dyDescent="0.25"/>
    <row r="89" s="85" customFormat="1" x14ac:dyDescent="0.25"/>
    <row r="90" s="85" customFormat="1" x14ac:dyDescent="0.25"/>
    <row r="91" s="85" customFormat="1" x14ac:dyDescent="0.25"/>
    <row r="92" s="85" customFormat="1" x14ac:dyDescent="0.25"/>
    <row r="93" s="85" customFormat="1" x14ac:dyDescent="0.25"/>
    <row r="94" s="85" customFormat="1" x14ac:dyDescent="0.25"/>
    <row r="95" s="85" customFormat="1" x14ac:dyDescent="0.25"/>
    <row r="96" s="85" customFormat="1" x14ac:dyDescent="0.25"/>
    <row r="97" s="85" customFormat="1" x14ac:dyDescent="0.25"/>
    <row r="98" s="85" customFormat="1" x14ac:dyDescent="0.25"/>
    <row r="99" s="85" customFormat="1" x14ac:dyDescent="0.25"/>
    <row r="100" s="85" customFormat="1" x14ac:dyDescent="0.25"/>
    <row r="101" s="85" customFormat="1" x14ac:dyDescent="0.25"/>
    <row r="102" s="85" customFormat="1" x14ac:dyDescent="0.25"/>
    <row r="103" s="85" customFormat="1" x14ac:dyDescent="0.25"/>
    <row r="104" s="85" customFormat="1" x14ac:dyDescent="0.25"/>
    <row r="105" s="85" customFormat="1" x14ac:dyDescent="0.25"/>
    <row r="106" s="85" customFormat="1" x14ac:dyDescent="0.25"/>
    <row r="107" s="85" customFormat="1" x14ac:dyDescent="0.25"/>
    <row r="108" s="85" customFormat="1" x14ac:dyDescent="0.25"/>
    <row r="109" s="85" customFormat="1" x14ac:dyDescent="0.25"/>
    <row r="110" s="85" customFormat="1" x14ac:dyDescent="0.25"/>
    <row r="111" s="85" customFormat="1" x14ac:dyDescent="0.25"/>
    <row r="112" s="85" customFormat="1" x14ac:dyDescent="0.25"/>
    <row r="113" s="85" customFormat="1" x14ac:dyDescent="0.25"/>
    <row r="114" s="85" customFormat="1" x14ac:dyDescent="0.25"/>
    <row r="115" s="85" customFormat="1" x14ac:dyDescent="0.25"/>
    <row r="116" s="85" customFormat="1" x14ac:dyDescent="0.25"/>
    <row r="117" s="85" customFormat="1" x14ac:dyDescent="0.25"/>
    <row r="118" s="85" customFormat="1" x14ac:dyDescent="0.25"/>
    <row r="119" s="85" customFormat="1" x14ac:dyDescent="0.25"/>
    <row r="120" s="85" customFormat="1" x14ac:dyDescent="0.25"/>
    <row r="121" s="85" customFormat="1" x14ac:dyDescent="0.25"/>
    <row r="122" s="85" customFormat="1" x14ac:dyDescent="0.25"/>
    <row r="123" s="85" customFormat="1" x14ac:dyDescent="0.25"/>
    <row r="124" s="85" customFormat="1" x14ac:dyDescent="0.25"/>
    <row r="125" s="85" customFormat="1" x14ac:dyDescent="0.25"/>
    <row r="126" s="85" customFormat="1" x14ac:dyDescent="0.25"/>
    <row r="127" s="85" customFormat="1" x14ac:dyDescent="0.25"/>
    <row r="128" s="85" customFormat="1" x14ac:dyDescent="0.25"/>
    <row r="129" s="85" customFormat="1" x14ac:dyDescent="0.25"/>
    <row r="130" s="85" customFormat="1" x14ac:dyDescent="0.25"/>
    <row r="131" s="85" customFormat="1" x14ac:dyDescent="0.25"/>
    <row r="132" s="85" customFormat="1" x14ac:dyDescent="0.25"/>
    <row r="133" s="85" customFormat="1" x14ac:dyDescent="0.25"/>
    <row r="134" s="85" customFormat="1" x14ac:dyDescent="0.25"/>
    <row r="135" s="85" customFormat="1" x14ac:dyDescent="0.25"/>
    <row r="136" s="85" customFormat="1" x14ac:dyDescent="0.25"/>
    <row r="137" s="85" customFormat="1" x14ac:dyDescent="0.25"/>
    <row r="138" s="85" customFormat="1" x14ac:dyDescent="0.25"/>
    <row r="139" s="85" customFormat="1" x14ac:dyDescent="0.25"/>
    <row r="140" s="85" customFormat="1" x14ac:dyDescent="0.25"/>
    <row r="141" s="85" customFormat="1" x14ac:dyDescent="0.25"/>
    <row r="142" s="85" customFormat="1" x14ac:dyDescent="0.25"/>
    <row r="143" s="85" customFormat="1" x14ac:dyDescent="0.25"/>
    <row r="144" s="85" customFormat="1" x14ac:dyDescent="0.25"/>
    <row r="145" s="85" customFormat="1" x14ac:dyDescent="0.25"/>
    <row r="146" s="85" customFormat="1" x14ac:dyDescent="0.25"/>
    <row r="147" s="85" customFormat="1" x14ac:dyDescent="0.25"/>
    <row r="148" s="85" customFormat="1" x14ac:dyDescent="0.25"/>
    <row r="149" s="85" customFormat="1" x14ac:dyDescent="0.25"/>
    <row r="150" s="85" customFormat="1" x14ac:dyDescent="0.25"/>
    <row r="151" s="85" customFormat="1" x14ac:dyDescent="0.25"/>
    <row r="152" s="85" customFormat="1" x14ac:dyDescent="0.25"/>
    <row r="153" s="85" customFormat="1" x14ac:dyDescent="0.25"/>
    <row r="154" s="85" customFormat="1" x14ac:dyDescent="0.25"/>
    <row r="155" s="85" customFormat="1" x14ac:dyDescent="0.25"/>
    <row r="156" s="85" customFormat="1" x14ac:dyDescent="0.25"/>
    <row r="157" s="85" customFormat="1" x14ac:dyDescent="0.25"/>
    <row r="158" s="85" customFormat="1" x14ac:dyDescent="0.25"/>
    <row r="159" s="85" customFormat="1" x14ac:dyDescent="0.25"/>
    <row r="160" s="85" customFormat="1" x14ac:dyDescent="0.25"/>
    <row r="161" s="85" customFormat="1" x14ac:dyDescent="0.25"/>
    <row r="162" s="85" customFormat="1" x14ac:dyDescent="0.25"/>
    <row r="163" s="85" customFormat="1" x14ac:dyDescent="0.25"/>
    <row r="164" s="85" customFormat="1" x14ac:dyDescent="0.25"/>
    <row r="165" s="85" customFormat="1" x14ac:dyDescent="0.25"/>
    <row r="166" s="85" customFormat="1" x14ac:dyDescent="0.25"/>
    <row r="167" s="85" customFormat="1" x14ac:dyDescent="0.25"/>
    <row r="168" s="85" customFormat="1" x14ac:dyDescent="0.25"/>
    <row r="169" s="85" customFormat="1" x14ac:dyDescent="0.25"/>
    <row r="170" s="85" customFormat="1" x14ac:dyDescent="0.25"/>
    <row r="171" s="85" customFormat="1" x14ac:dyDescent="0.25"/>
    <row r="172" s="85" customFormat="1" x14ac:dyDescent="0.25"/>
    <row r="173" s="85" customFormat="1" x14ac:dyDescent="0.25"/>
    <row r="174" s="85" customFormat="1" x14ac:dyDescent="0.25"/>
    <row r="175" s="85" customFormat="1" x14ac:dyDescent="0.25"/>
    <row r="176" s="85" customFormat="1" x14ac:dyDescent="0.25"/>
    <row r="177" s="85" customFormat="1" x14ac:dyDescent="0.25"/>
    <row r="178" s="85" customFormat="1" x14ac:dyDescent="0.25"/>
    <row r="179" s="85" customFormat="1" x14ac:dyDescent="0.25"/>
    <row r="180" s="85" customFormat="1" x14ac:dyDescent="0.25"/>
    <row r="181" s="85" customFormat="1" x14ac:dyDescent="0.25"/>
  </sheetData>
  <hyperlinks>
    <hyperlink ref="C20" location="Results!A1" display="Results!A1"/>
    <hyperlink ref="C22" location="'Market benefits'!A1" display="'Market benefits'!A1"/>
    <hyperlink ref="C23" location="'FCAS benefits'!A1" display="'FCAS benefits'!A1"/>
    <hyperlink ref="C24" location="'Project costs'!A1" display="'Project costs'!A1"/>
    <hyperlink ref="C25" location="'Option 1'!A1" display="'Option 1'!A1"/>
    <hyperlink ref="C26" location="'Option 2'!A1" display="'Option 2'!A1"/>
    <hyperlink ref="C27" location="'Option 3'!A1" display="'Option 3'!A1"/>
    <hyperlink ref="C28" location="'Option 4'!A1" display="'Option 4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"/>
  <sheetViews>
    <sheetView zoomScale="90" zoomScaleNormal="90" workbookViewId="0"/>
  </sheetViews>
  <sheetFormatPr defaultColWidth="0" defaultRowHeight="15" zeroHeight="1" x14ac:dyDescent="0.25"/>
  <cols>
    <col min="1" max="1" width="1.7109375" customWidth="1"/>
    <col min="2" max="2" width="44.5703125" customWidth="1"/>
    <col min="3" max="3" width="16" customWidth="1"/>
    <col min="4" max="4" width="15" customWidth="1"/>
    <col min="5" max="6" width="16.42578125" customWidth="1"/>
    <col min="7" max="7" width="16.28515625" customWidth="1"/>
    <col min="8" max="8" width="18.140625" customWidth="1"/>
    <col min="9" max="9" width="16" customWidth="1"/>
    <col min="10" max="10" width="9.140625" style="85" customWidth="1"/>
    <col min="11" max="16" width="0" hidden="1" customWidth="1"/>
    <col min="17" max="16384" width="9.140625" hidden="1"/>
  </cols>
  <sheetData>
    <row r="1" spans="1:16" ht="26.25" x14ac:dyDescent="0.4">
      <c r="A1" s="113"/>
      <c r="B1" s="120" t="s">
        <v>80</v>
      </c>
      <c r="C1" s="113"/>
      <c r="D1" s="113"/>
      <c r="E1" s="113"/>
      <c r="F1" s="113"/>
      <c r="G1" s="113"/>
      <c r="H1" s="113"/>
      <c r="I1" s="113"/>
      <c r="J1" s="113"/>
      <c r="K1" s="122"/>
      <c r="L1" s="122"/>
      <c r="M1" s="122"/>
      <c r="N1" s="122"/>
      <c r="O1" s="122"/>
      <c r="P1" s="122"/>
    </row>
    <row r="2" spans="1:16" ht="16.5" customHeight="1" x14ac:dyDescent="0.25">
      <c r="A2" s="85"/>
      <c r="B2" s="85" t="s">
        <v>86</v>
      </c>
      <c r="C2" s="85"/>
      <c r="D2" s="85"/>
      <c r="E2" s="85"/>
      <c r="F2" s="85"/>
      <c r="G2" s="85"/>
      <c r="H2" s="85"/>
      <c r="I2" s="85"/>
    </row>
    <row r="3" spans="1:16" x14ac:dyDescent="0.25">
      <c r="A3" s="85"/>
      <c r="B3" s="123"/>
      <c r="C3" s="85"/>
      <c r="D3" s="85"/>
      <c r="E3" s="85"/>
      <c r="F3" s="85"/>
      <c r="G3" s="85"/>
      <c r="H3" s="85"/>
      <c r="I3" s="85"/>
    </row>
    <row r="4" spans="1:16" x14ac:dyDescent="0.25">
      <c r="A4" s="85"/>
      <c r="B4" s="123"/>
      <c r="C4" s="85"/>
      <c r="D4" s="85"/>
      <c r="E4" s="85"/>
      <c r="F4" s="85"/>
      <c r="G4" s="85"/>
      <c r="H4" s="85"/>
      <c r="I4" s="85"/>
    </row>
    <row r="5" spans="1:16" ht="20.25" customHeight="1" x14ac:dyDescent="0.35">
      <c r="A5" s="85"/>
      <c r="B5" s="94" t="s">
        <v>87</v>
      </c>
      <c r="C5" s="85"/>
      <c r="D5" s="85"/>
      <c r="E5" s="85"/>
      <c r="F5" s="85"/>
      <c r="G5" s="85"/>
      <c r="H5" s="85"/>
      <c r="I5" s="85"/>
    </row>
    <row r="6" spans="1:16" ht="15.75" thickBot="1" x14ac:dyDescent="0.3">
      <c r="A6" s="85"/>
      <c r="B6" s="85"/>
      <c r="C6" s="85"/>
      <c r="D6" s="85"/>
      <c r="E6" s="85"/>
      <c r="F6" s="85"/>
      <c r="G6" s="85"/>
      <c r="H6" s="85"/>
      <c r="I6" s="85"/>
    </row>
    <row r="7" spans="1:16" ht="21" customHeight="1" x14ac:dyDescent="0.25">
      <c r="A7" s="85"/>
      <c r="B7" s="73"/>
      <c r="C7" s="160" t="s">
        <v>116</v>
      </c>
      <c r="D7" s="161"/>
      <c r="E7" s="161"/>
      <c r="F7" s="161"/>
      <c r="G7" s="162"/>
      <c r="H7" s="162" t="s">
        <v>121</v>
      </c>
      <c r="I7" s="162"/>
    </row>
    <row r="8" spans="1:16" ht="46.5" customHeight="1" x14ac:dyDescent="0.25">
      <c r="A8" s="85"/>
      <c r="B8" s="75" t="s">
        <v>34</v>
      </c>
      <c r="C8" s="76" t="str">
        <f>+Overview!D6</f>
        <v xml:space="preserve">Slow Change </v>
      </c>
      <c r="D8" s="150" t="str">
        <f>+Overview!D7</f>
        <v>Central</v>
      </c>
      <c r="E8" s="150" t="str">
        <f>+Overview!D8</f>
        <v>High DER</v>
      </c>
      <c r="F8" s="150" t="str">
        <f>+Overview!D9</f>
        <v xml:space="preserve">Fast Change </v>
      </c>
      <c r="G8" s="151" t="str">
        <f>+Overview!D10</f>
        <v>Step Change</v>
      </c>
      <c r="H8" s="151" t="s">
        <v>122</v>
      </c>
      <c r="I8" s="151" t="s">
        <v>123</v>
      </c>
    </row>
    <row r="9" spans="1:16" ht="27.95" customHeight="1" x14ac:dyDescent="0.25">
      <c r="A9" s="85"/>
      <c r="B9" s="82" t="str">
        <f>+Overview!B6</f>
        <v>Option 1:  750 MW in 2027 and 750 MW in 2030</v>
      </c>
      <c r="C9" s="164">
        <f>+'Option 1'!B19</f>
        <v>-214.01587144114797</v>
      </c>
      <c r="D9" s="165">
        <f>+'Option 1'!B34</f>
        <v>639.13693942858754</v>
      </c>
      <c r="E9" s="165">
        <f>+'Option 1'!B49</f>
        <v>612.38689085910164</v>
      </c>
      <c r="F9" s="165">
        <f>+'Option 1'!B64</f>
        <v>789.30915273396977</v>
      </c>
      <c r="G9" s="156">
        <f>+'Option 1'!B79</f>
        <v>1598.8306498274969</v>
      </c>
      <c r="H9" s="163">
        <f>AVERAGE(C9:G9)</f>
        <v>685.12955228160149</v>
      </c>
      <c r="I9" s="163">
        <f>AVERAGE(D9:G9)</f>
        <v>909.91590821228897</v>
      </c>
    </row>
    <row r="10" spans="1:16" ht="27.95" customHeight="1" x14ac:dyDescent="0.25">
      <c r="A10" s="85"/>
      <c r="B10" s="82" t="str">
        <f>+Overview!B7</f>
        <v>Option 2:  750 MW in 2028 and 750 MW in 2031</v>
      </c>
      <c r="C10" s="166">
        <f>'Option 2'!B19</f>
        <v>-109.2890001736057</v>
      </c>
      <c r="D10" s="159">
        <f>+'Option 2'!B34</f>
        <v>731.4848489902613</v>
      </c>
      <c r="E10" s="159">
        <f>+'Option 2'!B49</f>
        <v>701.57095584910439</v>
      </c>
      <c r="F10" s="159">
        <f>+'Option 2'!B64</f>
        <v>838.3873738030436</v>
      </c>
      <c r="G10" s="157">
        <f>+'Option 2'!B79</f>
        <v>1615.4226177396797</v>
      </c>
      <c r="H10" s="167">
        <f t="shared" ref="H10:H12" si="0">AVERAGE(C10:G10)</f>
        <v>755.51535924169661</v>
      </c>
      <c r="I10" s="167">
        <f t="shared" ref="I10:I12" si="1">AVERAGE(D10:G10)</f>
        <v>971.71644909552219</v>
      </c>
    </row>
    <row r="11" spans="1:16" ht="27.95" customHeight="1" x14ac:dyDescent="0.25">
      <c r="A11" s="85"/>
      <c r="B11" s="82" t="str">
        <f>+Overview!B8</f>
        <v>Option 3:  750 MW in 2031 and 750 MW in 2034</v>
      </c>
      <c r="C11" s="164">
        <f>'Option 3'!B19</f>
        <v>106.58292234771136</v>
      </c>
      <c r="D11" s="155">
        <f>+'Option 3'!B34</f>
        <v>871.31353000685669</v>
      </c>
      <c r="E11" s="155">
        <f>+'Option 3'!B49</f>
        <v>856.65825703868825</v>
      </c>
      <c r="F11" s="155">
        <f>+'Option 3'!B64</f>
        <v>905.94922073365717</v>
      </c>
      <c r="G11" s="163">
        <f>+'Option 3'!B79</f>
        <v>1581.7762027665476</v>
      </c>
      <c r="H11" s="156">
        <f t="shared" si="0"/>
        <v>864.45602657869222</v>
      </c>
      <c r="I11" s="156">
        <f t="shared" si="1"/>
        <v>1053.9243026364375</v>
      </c>
    </row>
    <row r="12" spans="1:16" ht="27.95" customHeight="1" thickBot="1" x14ac:dyDescent="0.3">
      <c r="A12" s="85"/>
      <c r="B12" s="152" t="str">
        <f>+Overview!B9</f>
        <v>Option 4:  750 MW in 2034 and 750 MW in 2037</v>
      </c>
      <c r="C12" s="158">
        <f>'Option 4'!B19</f>
        <v>203.70610678276171</v>
      </c>
      <c r="D12" s="168">
        <f>+'Option 4'!B34</f>
        <v>776.34577737938434</v>
      </c>
      <c r="E12" s="169">
        <f>+'Option 4'!B49</f>
        <v>758.08416865268055</v>
      </c>
      <c r="F12" s="169">
        <f>+'Option 4'!B64</f>
        <v>828.26193202173317</v>
      </c>
      <c r="G12" s="170">
        <f>+'Option 4'!B79</f>
        <v>1308.7577920643228</v>
      </c>
      <c r="H12" s="170">
        <f t="shared" si="0"/>
        <v>775.03115538017641</v>
      </c>
      <c r="I12" s="170">
        <f t="shared" si="1"/>
        <v>917.86241752953015</v>
      </c>
    </row>
    <row r="13" spans="1:16" x14ac:dyDescent="0.25">
      <c r="A13" s="85"/>
      <c r="B13" s="85"/>
      <c r="C13" s="85"/>
      <c r="D13" s="85"/>
      <c r="E13" s="85"/>
      <c r="F13" s="85"/>
      <c r="G13" s="124"/>
      <c r="H13" s="85"/>
      <c r="I13" s="85"/>
    </row>
    <row r="14" spans="1:16" ht="15.75" thickBot="1" x14ac:dyDescent="0.3">
      <c r="A14" s="86"/>
      <c r="B14" s="125"/>
      <c r="C14" s="86"/>
      <c r="D14" s="86"/>
      <c r="E14" s="86"/>
      <c r="F14" s="86"/>
      <c r="G14" s="86"/>
      <c r="H14" s="86"/>
      <c r="I14" s="86"/>
      <c r="J14" s="86"/>
    </row>
    <row r="15" spans="1:16" s="85" customFormat="1" x14ac:dyDescent="0.25"/>
    <row r="16" spans="1:16" s="85" customFormat="1" x14ac:dyDescent="0.25"/>
    <row r="17" s="85" customFormat="1" x14ac:dyDescent="0.25"/>
    <row r="18" s="85" customFormat="1" ht="28.5" customHeight="1" x14ac:dyDescent="0.25"/>
    <row r="19" s="85" customFormat="1" ht="30" customHeight="1" x14ac:dyDescent="0.25"/>
    <row r="20" s="85" customFormat="1" ht="48.75" customHeight="1" x14ac:dyDescent="0.25"/>
    <row r="21" s="85" customFormat="1" ht="27.75" customHeight="1" x14ac:dyDescent="0.25"/>
    <row r="22" s="85" customFormat="1" ht="27.75" customHeight="1" x14ac:dyDescent="0.25"/>
    <row r="23" s="85" customFormat="1" ht="27.75" customHeight="1" x14ac:dyDescent="0.25"/>
    <row r="24" s="85" customFormat="1" x14ac:dyDescent="0.25"/>
    <row r="25" s="85" customFormat="1" x14ac:dyDescent="0.25"/>
    <row r="26" s="85" customFormat="1" x14ac:dyDescent="0.25"/>
    <row r="27" s="85" customFormat="1" x14ac:dyDescent="0.25"/>
    <row r="28" s="85" customFormat="1" ht="28.5" customHeight="1" x14ac:dyDescent="0.25"/>
    <row r="29" s="85" customFormat="1" ht="48" customHeight="1" x14ac:dyDescent="0.25"/>
    <row r="30" s="85" customFormat="1" ht="30" customHeight="1" x14ac:dyDescent="0.25"/>
    <row r="31" s="85" customFormat="1" ht="30" customHeight="1" x14ac:dyDescent="0.25"/>
    <row r="32" s="85" customFormat="1" ht="30" customHeight="1" x14ac:dyDescent="0.25"/>
    <row r="33" s="85" customFormat="1" x14ac:dyDescent="0.25"/>
    <row r="34" s="85" customFormat="1" x14ac:dyDescent="0.25"/>
    <row r="35" s="85" customFormat="1" x14ac:dyDescent="0.25"/>
    <row r="36" s="85" customFormat="1" x14ac:dyDescent="0.25"/>
    <row r="37" s="85" customFormat="1" ht="27" customHeight="1" x14ac:dyDescent="0.25"/>
    <row r="38" s="85" customFormat="1" ht="45.75" customHeight="1" x14ac:dyDescent="0.25"/>
    <row r="39" s="85" customFormat="1" ht="30" customHeight="1" x14ac:dyDescent="0.25"/>
    <row r="40" s="85" customFormat="1" ht="30" customHeight="1" x14ac:dyDescent="0.25"/>
    <row r="41" s="85" customFormat="1" ht="30" customHeight="1" x14ac:dyDescent="0.25"/>
    <row r="42" s="85" customFormat="1" x14ac:dyDescent="0.25"/>
    <row r="43" s="85" customFormat="1" x14ac:dyDescent="0.25"/>
    <row r="44" s="85" customFormat="1" x14ac:dyDescent="0.25"/>
    <row r="45" s="85" customFormat="1" x14ac:dyDescent="0.25"/>
    <row r="46" s="85" customFormat="1" ht="27.75" customHeight="1" x14ac:dyDescent="0.25"/>
    <row r="47" s="85" customFormat="1" ht="48.75" customHeight="1" x14ac:dyDescent="0.25"/>
    <row r="48" s="85" customFormat="1" ht="30" customHeight="1" x14ac:dyDescent="0.25"/>
    <row r="49" s="85" customFormat="1" ht="30" customHeight="1" x14ac:dyDescent="0.25"/>
    <row r="50" s="85" customFormat="1" ht="30" customHeight="1" x14ac:dyDescent="0.25"/>
    <row r="51" s="85" customFormat="1" ht="30" customHeight="1" x14ac:dyDescent="0.25"/>
    <row r="52" s="85" customFormat="1" ht="30" customHeight="1" x14ac:dyDescent="0.25"/>
    <row r="53" s="85" customFormat="1" x14ac:dyDescent="0.25"/>
    <row r="54" s="85" customFormat="1" x14ac:dyDescent="0.25"/>
    <row r="55" s="85" customFormat="1" x14ac:dyDescent="0.25"/>
    <row r="56" s="85" customFormat="1" x14ac:dyDescent="0.25"/>
    <row r="57" s="85" customFormat="1" ht="31.5" customHeight="1" x14ac:dyDescent="0.25"/>
    <row r="58" s="85" customFormat="1" ht="48.75" customHeight="1" x14ac:dyDescent="0.25"/>
    <row r="59" s="85" customFormat="1" ht="30" customHeight="1" x14ac:dyDescent="0.25"/>
    <row r="60" s="85" customFormat="1" ht="30" customHeight="1" x14ac:dyDescent="0.25"/>
    <row r="61" s="85" customFormat="1" ht="30" customHeight="1" x14ac:dyDescent="0.25"/>
    <row r="62" s="85" customFormat="1" ht="30" customHeight="1" x14ac:dyDescent="0.25"/>
    <row r="63" s="85" customFormat="1" x14ac:dyDescent="0.25"/>
    <row r="64" s="85" customFormat="1" x14ac:dyDescent="0.25"/>
    <row r="65" s="85" customFormat="1" hidden="1" x14ac:dyDescent="0.25"/>
    <row r="66" s="85" customFormat="1" hidden="1" x14ac:dyDescent="0.25"/>
    <row r="67" s="85" customFormat="1" hidden="1" x14ac:dyDescent="0.25"/>
    <row r="68" s="85" customFormat="1" hidden="1" x14ac:dyDescent="0.25"/>
    <row r="69" s="85" customFormat="1" hidden="1" x14ac:dyDescent="0.25"/>
    <row r="70" s="85" customFormat="1" hidden="1" x14ac:dyDescent="0.25"/>
    <row r="71" s="85" customFormat="1" hidden="1" x14ac:dyDescent="0.25"/>
    <row r="72" s="85" customFormat="1" hidden="1" x14ac:dyDescent="0.25"/>
    <row r="73" s="85" customFormat="1" hidden="1" x14ac:dyDescent="0.25"/>
    <row r="74" s="85" customFormat="1" hidden="1" x14ac:dyDescent="0.25"/>
    <row r="75" s="85" customFormat="1" hidden="1" x14ac:dyDescent="0.25"/>
    <row r="76" s="85" customFormat="1" hidden="1" x14ac:dyDescent="0.25"/>
    <row r="77" s="85" customFormat="1" hidden="1" x14ac:dyDescent="0.25"/>
    <row r="78" s="85" customFormat="1" hidden="1" x14ac:dyDescent="0.25"/>
    <row r="79" s="85" customFormat="1" hidden="1" x14ac:dyDescent="0.25"/>
    <row r="80" s="85" customFormat="1" hidden="1" x14ac:dyDescent="0.25"/>
    <row r="81" s="85" customFormat="1" hidden="1" x14ac:dyDescent="0.25"/>
    <row r="82" s="85" customFormat="1" hidden="1" x14ac:dyDescent="0.25"/>
    <row r="83" s="85" customFormat="1" hidden="1" x14ac:dyDescent="0.25"/>
    <row r="84" s="85" customFormat="1" hidden="1" x14ac:dyDescent="0.25"/>
    <row r="85" s="85" customFormat="1" hidden="1" x14ac:dyDescent="0.25"/>
    <row r="86" s="85" customFormat="1" hidden="1" x14ac:dyDescent="0.25"/>
    <row r="87" s="85" customFormat="1" hidden="1" x14ac:dyDescent="0.25"/>
    <row r="88" s="85" customFormat="1" hidden="1" x14ac:dyDescent="0.25"/>
    <row r="89" s="85" customFormat="1" hidden="1" x14ac:dyDescent="0.25"/>
    <row r="90" s="85" customFormat="1" hidden="1" x14ac:dyDescent="0.25"/>
    <row r="91" s="85" customFormat="1" hidden="1" x14ac:dyDescent="0.25"/>
    <row r="92" s="85" customFormat="1" hidden="1" x14ac:dyDescent="0.25"/>
    <row r="93" s="85" customFormat="1" hidden="1" x14ac:dyDescent="0.25"/>
    <row r="94" s="85" customFormat="1" hidden="1" x14ac:dyDescent="0.25"/>
    <row r="95" s="85" customFormat="1" hidden="1" x14ac:dyDescent="0.25"/>
    <row r="96" s="85" customFormat="1" x14ac:dyDescent="0.25"/>
    <row r="97" s="85" customFormat="1" x14ac:dyDescent="0.25"/>
    <row r="98" s="85" customFormat="1" x14ac:dyDescent="0.25"/>
    <row r="99" s="85" customFormat="1" x14ac:dyDescent="0.25"/>
    <row r="100" s="85" customFormat="1" x14ac:dyDescent="0.25"/>
    <row r="101" x14ac:dyDescent="0.25"/>
    <row r="102" x14ac:dyDescent="0.25"/>
    <row r="103" x14ac:dyDescent="0.25"/>
  </sheetData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2"/>
  <sheetViews>
    <sheetView workbookViewId="0"/>
  </sheetViews>
  <sheetFormatPr defaultColWidth="0" defaultRowHeight="12.75" zeroHeight="1" x14ac:dyDescent="0.2"/>
  <cols>
    <col min="1" max="1" width="1.7109375" style="87" customWidth="1"/>
    <col min="2" max="2" width="19" style="11" customWidth="1"/>
    <col min="3" max="13" width="10.7109375" style="10" customWidth="1"/>
    <col min="14" max="14" width="10.7109375" style="11" customWidth="1"/>
    <col min="15" max="16" width="10.7109375" style="12" customWidth="1"/>
    <col min="17" max="33" width="10.7109375" style="10" customWidth="1"/>
    <col min="34" max="34" width="8.85546875" style="10" customWidth="1"/>
    <col min="35" max="40" width="12.7109375" style="10" hidden="1" customWidth="1"/>
    <col min="41" max="16384" width="15.7109375" style="10" hidden="1"/>
  </cols>
  <sheetData>
    <row r="1" spans="1:34" ht="23.25" x14ac:dyDescent="0.35">
      <c r="A1" s="116"/>
      <c r="B1" s="117" t="s">
        <v>85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8"/>
      <c r="O1" s="119"/>
      <c r="P1" s="119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87"/>
    </row>
    <row r="2" spans="1:34" ht="15" x14ac:dyDescent="0.25">
      <c r="B2" s="90" t="s">
        <v>49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/>
      <c r="P2" s="89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</row>
    <row r="3" spans="1:34" ht="15" x14ac:dyDescent="0.25">
      <c r="B3" s="91" t="s">
        <v>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8"/>
      <c r="O3" s="89"/>
      <c r="P3" s="89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</row>
    <row r="4" spans="1:34" ht="15" x14ac:dyDescent="0.25">
      <c r="B4" s="93" t="s">
        <v>1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8"/>
      <c r="O4" s="89"/>
      <c r="P4" s="89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</row>
    <row r="5" spans="1:34" ht="15.75" thickBot="1" x14ac:dyDescent="0.3">
      <c r="B5" s="91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9"/>
      <c r="P5" s="89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</row>
    <row r="6" spans="1:34" ht="15" x14ac:dyDescent="0.25">
      <c r="B6" s="16" t="s">
        <v>36</v>
      </c>
      <c r="C6" s="17">
        <v>0</v>
      </c>
      <c r="D6" s="17">
        <v>1</v>
      </c>
      <c r="E6" s="17">
        <v>2</v>
      </c>
      <c r="F6" s="17">
        <v>3</v>
      </c>
      <c r="G6" s="17">
        <v>4</v>
      </c>
      <c r="H6" s="17">
        <v>5</v>
      </c>
      <c r="I6" s="17">
        <v>6</v>
      </c>
      <c r="J6" s="17">
        <v>7</v>
      </c>
      <c r="K6" s="17">
        <v>8</v>
      </c>
      <c r="L6" s="17">
        <v>9</v>
      </c>
      <c r="M6" s="17">
        <v>10</v>
      </c>
      <c r="N6" s="17">
        <v>11</v>
      </c>
      <c r="O6" s="17">
        <v>12</v>
      </c>
      <c r="P6" s="17">
        <v>13</v>
      </c>
      <c r="Q6" s="17">
        <v>14</v>
      </c>
      <c r="R6" s="17">
        <v>15</v>
      </c>
      <c r="S6" s="17">
        <v>16</v>
      </c>
      <c r="T6" s="17">
        <v>17</v>
      </c>
      <c r="U6" s="17">
        <v>18</v>
      </c>
      <c r="V6" s="17">
        <v>19</v>
      </c>
      <c r="W6" s="17">
        <v>20</v>
      </c>
      <c r="X6" s="17">
        <v>21</v>
      </c>
      <c r="Y6" s="17">
        <v>22</v>
      </c>
      <c r="Z6" s="17">
        <v>23</v>
      </c>
      <c r="AA6" s="17">
        <v>24</v>
      </c>
      <c r="AB6" s="17">
        <v>25</v>
      </c>
      <c r="AC6" s="17">
        <v>26</v>
      </c>
      <c r="AD6" s="17">
        <v>27</v>
      </c>
      <c r="AE6" s="17">
        <v>28</v>
      </c>
      <c r="AF6" s="17">
        <v>29</v>
      </c>
      <c r="AG6" s="18">
        <v>30</v>
      </c>
      <c r="AH6" s="87"/>
    </row>
    <row r="7" spans="1:34" ht="15" x14ac:dyDescent="0.25">
      <c r="B7" s="19" t="s">
        <v>40</v>
      </c>
      <c r="C7" s="20">
        <v>43647</v>
      </c>
      <c r="D7" s="21">
        <f>EDATE(C7,12)</f>
        <v>44013</v>
      </c>
      <c r="E7" s="21">
        <f t="shared" ref="E7:AG7" si="0">EDATE(D7,12)</f>
        <v>44378</v>
      </c>
      <c r="F7" s="21">
        <f t="shared" si="0"/>
        <v>44743</v>
      </c>
      <c r="G7" s="21">
        <f t="shared" si="0"/>
        <v>45108</v>
      </c>
      <c r="H7" s="21">
        <f t="shared" si="0"/>
        <v>45474</v>
      </c>
      <c r="I7" s="21">
        <f t="shared" si="0"/>
        <v>45839</v>
      </c>
      <c r="J7" s="21">
        <f t="shared" si="0"/>
        <v>46204</v>
      </c>
      <c r="K7" s="21">
        <f t="shared" si="0"/>
        <v>46569</v>
      </c>
      <c r="L7" s="21">
        <f t="shared" si="0"/>
        <v>46935</v>
      </c>
      <c r="M7" s="21">
        <f t="shared" si="0"/>
        <v>47300</v>
      </c>
      <c r="N7" s="21">
        <f t="shared" si="0"/>
        <v>47665</v>
      </c>
      <c r="O7" s="21">
        <f t="shared" si="0"/>
        <v>48030</v>
      </c>
      <c r="P7" s="21">
        <f t="shared" si="0"/>
        <v>48396</v>
      </c>
      <c r="Q7" s="21">
        <f t="shared" si="0"/>
        <v>48761</v>
      </c>
      <c r="R7" s="21">
        <f t="shared" si="0"/>
        <v>49126</v>
      </c>
      <c r="S7" s="21">
        <f t="shared" si="0"/>
        <v>49491</v>
      </c>
      <c r="T7" s="21">
        <f t="shared" si="0"/>
        <v>49857</v>
      </c>
      <c r="U7" s="21">
        <f t="shared" si="0"/>
        <v>50222</v>
      </c>
      <c r="V7" s="21">
        <f t="shared" si="0"/>
        <v>50587</v>
      </c>
      <c r="W7" s="21">
        <f t="shared" si="0"/>
        <v>50952</v>
      </c>
      <c r="X7" s="21">
        <f t="shared" si="0"/>
        <v>51318</v>
      </c>
      <c r="Y7" s="21">
        <f t="shared" si="0"/>
        <v>51683</v>
      </c>
      <c r="Z7" s="21">
        <f t="shared" si="0"/>
        <v>52048</v>
      </c>
      <c r="AA7" s="21">
        <f t="shared" si="0"/>
        <v>52413</v>
      </c>
      <c r="AB7" s="21">
        <f t="shared" si="0"/>
        <v>52779</v>
      </c>
      <c r="AC7" s="21">
        <f t="shared" si="0"/>
        <v>53144</v>
      </c>
      <c r="AD7" s="21">
        <f t="shared" si="0"/>
        <v>53509</v>
      </c>
      <c r="AE7" s="21">
        <f t="shared" si="0"/>
        <v>53874</v>
      </c>
      <c r="AF7" s="21">
        <f t="shared" si="0"/>
        <v>54240</v>
      </c>
      <c r="AG7" s="22">
        <f t="shared" si="0"/>
        <v>54605</v>
      </c>
      <c r="AH7" s="87"/>
    </row>
    <row r="8" spans="1:34" s="9" customFormat="1" ht="15" x14ac:dyDescent="0.25">
      <c r="A8" s="92"/>
      <c r="B8" s="23" t="s">
        <v>41</v>
      </c>
      <c r="C8" s="30" t="s">
        <v>38</v>
      </c>
      <c r="D8" s="30" t="s">
        <v>4</v>
      </c>
      <c r="E8" s="30" t="s">
        <v>5</v>
      </c>
      <c r="F8" s="30" t="s">
        <v>6</v>
      </c>
      <c r="G8" s="30" t="s">
        <v>7</v>
      </c>
      <c r="H8" s="30" t="s">
        <v>8</v>
      </c>
      <c r="I8" s="30" t="s">
        <v>9</v>
      </c>
      <c r="J8" s="30" t="s">
        <v>10</v>
      </c>
      <c r="K8" s="30" t="s">
        <v>11</v>
      </c>
      <c r="L8" s="30" t="s">
        <v>12</v>
      </c>
      <c r="M8" s="30" t="s">
        <v>13</v>
      </c>
      <c r="N8" s="30" t="s">
        <v>14</v>
      </c>
      <c r="O8" s="30" t="s">
        <v>15</v>
      </c>
      <c r="P8" s="30" t="s">
        <v>16</v>
      </c>
      <c r="Q8" s="30" t="s">
        <v>17</v>
      </c>
      <c r="R8" s="30" t="s">
        <v>18</v>
      </c>
      <c r="S8" s="30" t="s">
        <v>19</v>
      </c>
      <c r="T8" s="30" t="s">
        <v>20</v>
      </c>
      <c r="U8" s="30" t="s">
        <v>21</v>
      </c>
      <c r="V8" s="30" t="s">
        <v>22</v>
      </c>
      <c r="W8" s="30" t="s">
        <v>23</v>
      </c>
      <c r="X8" s="30" t="s">
        <v>24</v>
      </c>
      <c r="Y8" s="30" t="s">
        <v>25</v>
      </c>
      <c r="Z8" s="30" t="s">
        <v>26</v>
      </c>
      <c r="AA8" s="30" t="s">
        <v>27</v>
      </c>
      <c r="AB8" s="30" t="s">
        <v>28</v>
      </c>
      <c r="AC8" s="30" t="s">
        <v>29</v>
      </c>
      <c r="AD8" s="30" t="s">
        <v>30</v>
      </c>
      <c r="AE8" s="30" t="s">
        <v>31</v>
      </c>
      <c r="AF8" s="30" t="s">
        <v>32</v>
      </c>
      <c r="AG8" s="31" t="s">
        <v>33</v>
      </c>
      <c r="AH8" s="92"/>
    </row>
    <row r="9" spans="1:34" ht="15" x14ac:dyDescent="0.25">
      <c r="B9" s="24" t="s">
        <v>47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15704394.790384442</v>
      </c>
      <c r="K9" s="25">
        <v>15788363.499540407</v>
      </c>
      <c r="L9" s="25">
        <v>15876122.651112929</v>
      </c>
      <c r="M9" s="25">
        <v>15961779.131322926</v>
      </c>
      <c r="N9" s="25">
        <v>16048292.176335022</v>
      </c>
      <c r="O9" s="25">
        <v>16135670.351797238</v>
      </c>
      <c r="P9" s="25">
        <v>16223922.309014076</v>
      </c>
      <c r="Q9" s="25">
        <v>16313056.785803083</v>
      </c>
      <c r="R9" s="25">
        <v>16403082.607359981</v>
      </c>
      <c r="S9" s="25">
        <v>16494008.687132448</v>
      </c>
      <c r="T9" s="25">
        <v>16585844.027702641</v>
      </c>
      <c r="U9" s="25">
        <v>16678597.721678535</v>
      </c>
      <c r="V9" s="25">
        <v>16772278.952594187</v>
      </c>
      <c r="W9" s="25">
        <v>16866896.995818999</v>
      </c>
      <c r="X9" s="25">
        <v>16962461.219476055</v>
      </c>
      <c r="Y9" s="25">
        <v>17058981.085369684</v>
      </c>
      <c r="Z9" s="25">
        <v>17156466.149922252</v>
      </c>
      <c r="AA9" s="25">
        <v>17254926.065120339</v>
      </c>
      <c r="AB9" s="25">
        <v>17354370.579470411</v>
      </c>
      <c r="AC9" s="25">
        <v>17454809.538963977</v>
      </c>
      <c r="AD9" s="25">
        <v>17556252.888052486</v>
      </c>
      <c r="AE9" s="25">
        <v>17658710.670631878</v>
      </c>
      <c r="AF9" s="25">
        <v>17762193.03103707</v>
      </c>
      <c r="AG9" s="26">
        <v>17866710.215046305</v>
      </c>
      <c r="AH9" s="87"/>
    </row>
    <row r="10" spans="1:34" ht="15" x14ac:dyDescent="0.25">
      <c r="B10" s="27" t="s">
        <v>48</v>
      </c>
      <c r="C10" s="32">
        <f>+C9/1000000</f>
        <v>0</v>
      </c>
      <c r="D10" s="32">
        <f t="shared" ref="D10:AG10" si="1">+D9/1000000</f>
        <v>0</v>
      </c>
      <c r="E10" s="32">
        <f t="shared" si="1"/>
        <v>0</v>
      </c>
      <c r="F10" s="32">
        <f t="shared" si="1"/>
        <v>0</v>
      </c>
      <c r="G10" s="32">
        <f t="shared" si="1"/>
        <v>0</v>
      </c>
      <c r="H10" s="32">
        <f t="shared" si="1"/>
        <v>0</v>
      </c>
      <c r="I10" s="32">
        <f t="shared" si="1"/>
        <v>0</v>
      </c>
      <c r="J10" s="32">
        <f t="shared" si="1"/>
        <v>15.704394790384441</v>
      </c>
      <c r="K10" s="32">
        <f t="shared" si="1"/>
        <v>15.788363499540408</v>
      </c>
      <c r="L10" s="32">
        <f t="shared" si="1"/>
        <v>15.876122651112929</v>
      </c>
      <c r="M10" s="32">
        <f t="shared" si="1"/>
        <v>15.961779131322926</v>
      </c>
      <c r="N10" s="32">
        <f t="shared" si="1"/>
        <v>16.048292176335021</v>
      </c>
      <c r="O10" s="32">
        <f t="shared" si="1"/>
        <v>16.135670351797238</v>
      </c>
      <c r="P10" s="32">
        <f t="shared" si="1"/>
        <v>16.223922309014075</v>
      </c>
      <c r="Q10" s="32">
        <f t="shared" si="1"/>
        <v>16.313056785803084</v>
      </c>
      <c r="R10" s="32">
        <f t="shared" si="1"/>
        <v>16.40308260735998</v>
      </c>
      <c r="S10" s="32">
        <f t="shared" si="1"/>
        <v>16.49400868713245</v>
      </c>
      <c r="T10" s="32">
        <f t="shared" si="1"/>
        <v>16.585844027702642</v>
      </c>
      <c r="U10" s="32">
        <f t="shared" si="1"/>
        <v>16.678597721678535</v>
      </c>
      <c r="V10" s="32">
        <f t="shared" si="1"/>
        <v>16.772278952594188</v>
      </c>
      <c r="W10" s="32">
        <f t="shared" si="1"/>
        <v>16.866896995818998</v>
      </c>
      <c r="X10" s="32">
        <f t="shared" si="1"/>
        <v>16.962461219476054</v>
      </c>
      <c r="Y10" s="32">
        <f t="shared" si="1"/>
        <v>17.058981085369684</v>
      </c>
      <c r="Z10" s="32">
        <f t="shared" si="1"/>
        <v>17.156466149922252</v>
      </c>
      <c r="AA10" s="32">
        <f t="shared" si="1"/>
        <v>17.25492606512034</v>
      </c>
      <c r="AB10" s="32">
        <f t="shared" si="1"/>
        <v>17.354370579470412</v>
      </c>
      <c r="AC10" s="32">
        <f t="shared" si="1"/>
        <v>17.454809538963978</v>
      </c>
      <c r="AD10" s="32">
        <f t="shared" si="1"/>
        <v>17.556252888052487</v>
      </c>
      <c r="AE10" s="32">
        <f t="shared" si="1"/>
        <v>17.658710670631876</v>
      </c>
      <c r="AF10" s="32">
        <f t="shared" si="1"/>
        <v>17.762193031037071</v>
      </c>
      <c r="AG10" s="33">
        <f t="shared" si="1"/>
        <v>17.866710215046304</v>
      </c>
      <c r="AH10" s="87"/>
    </row>
    <row r="11" spans="1:34" ht="15.75" thickBot="1" x14ac:dyDescent="0.3"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4"/>
      <c r="O11" s="15"/>
      <c r="P11" s="15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29"/>
      <c r="AH11" s="87"/>
    </row>
    <row r="12" spans="1:34" ht="25.5" customHeight="1" x14ac:dyDescent="0.25">
      <c r="B12" s="91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8"/>
      <c r="O12" s="89"/>
      <c r="P12" s="89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</row>
    <row r="13" spans="1:34" hidden="1" x14ac:dyDescent="0.2"/>
    <row r="14" spans="1:34" hidden="1" x14ac:dyDescent="0.2"/>
    <row r="15" spans="1:34" hidden="1" x14ac:dyDescent="0.2"/>
    <row r="16" spans="1:34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zoomScale="110" zoomScaleNormal="110" workbookViewId="0"/>
  </sheetViews>
  <sheetFormatPr defaultColWidth="0" defaultRowHeight="15" zeroHeight="1" x14ac:dyDescent="0.25"/>
  <cols>
    <col min="1" max="1" width="1.7109375" style="85" customWidth="1"/>
    <col min="2" max="2" width="35.85546875" style="85" customWidth="1"/>
    <col min="3" max="3" width="11.42578125" style="85" customWidth="1"/>
    <col min="4" max="4" width="12.42578125" style="85" customWidth="1"/>
    <col min="5" max="5" width="7" style="85" customWidth="1"/>
    <col min="6" max="6" width="20.7109375" style="85" customWidth="1"/>
    <col min="7" max="7" width="13.85546875" style="85" customWidth="1"/>
    <col min="8" max="8" width="12.7109375" style="85" customWidth="1"/>
    <col min="9" max="9" width="12" style="85" customWidth="1"/>
    <col min="10" max="16384" width="20.7109375" hidden="1"/>
  </cols>
  <sheetData>
    <row r="1" spans="1:9" ht="23.25" x14ac:dyDescent="0.35">
      <c r="A1" s="113"/>
      <c r="B1" s="114" t="s">
        <v>70</v>
      </c>
      <c r="C1" s="113"/>
      <c r="D1" s="113"/>
      <c r="E1" s="113"/>
      <c r="F1" s="113"/>
      <c r="G1" s="113"/>
      <c r="H1" s="113"/>
      <c r="I1" s="113"/>
    </row>
    <row r="2" spans="1:9" x14ac:dyDescent="0.25">
      <c r="B2" s="85" t="s">
        <v>124</v>
      </c>
      <c r="C2" s="95">
        <f>+Overview!C13</f>
        <v>5.8999999999999997E-2</v>
      </c>
      <c r="D2" s="174" t="s">
        <v>54</v>
      </c>
    </row>
    <row r="3" spans="1:9" ht="15.75" thickBot="1" x14ac:dyDescent="0.3">
      <c r="B3" s="85" t="s">
        <v>125</v>
      </c>
      <c r="C3" s="95">
        <f>+Overview!C14</f>
        <v>7.9000000000000001E-2</v>
      </c>
      <c r="D3" s="175"/>
    </row>
    <row r="4" spans="1:9" x14ac:dyDescent="0.25">
      <c r="B4" s="171" t="s">
        <v>73</v>
      </c>
      <c r="C4" s="172"/>
      <c r="D4" s="173"/>
    </row>
    <row r="5" spans="1:9" ht="15.75" thickBot="1" x14ac:dyDescent="0.3">
      <c r="B5" s="45" t="s">
        <v>72</v>
      </c>
      <c r="C5" s="46" t="s">
        <v>50</v>
      </c>
      <c r="D5" s="47" t="s">
        <v>71</v>
      </c>
    </row>
    <row r="6" spans="1:9" ht="15.75" thickBot="1" x14ac:dyDescent="0.3">
      <c r="B6" s="44">
        <v>1500</v>
      </c>
      <c r="C6" s="48">
        <f>+C28</f>
        <v>108.69175122137089</v>
      </c>
      <c r="D6" s="49">
        <f>+C6+G28</f>
        <v>217.38350244274179</v>
      </c>
    </row>
    <row r="7" spans="1:9" x14ac:dyDescent="0.25"/>
    <row r="8" spans="1:9" x14ac:dyDescent="0.25"/>
    <row r="9" spans="1:9" ht="21" x14ac:dyDescent="0.35">
      <c r="B9" s="41" t="s">
        <v>74</v>
      </c>
      <c r="C9" s="42"/>
      <c r="D9" s="42"/>
      <c r="E9" s="42"/>
      <c r="F9" s="42"/>
      <c r="G9" s="42"/>
      <c r="H9" s="42"/>
    </row>
    <row r="10" spans="1:9" x14ac:dyDescent="0.25">
      <c r="B10" s="85" t="s">
        <v>52</v>
      </c>
    </row>
    <row r="11" spans="1:9" ht="30.75" customHeight="1" x14ac:dyDescent="0.3">
      <c r="B11" s="96" t="s">
        <v>51</v>
      </c>
    </row>
    <row r="12" spans="1:9" x14ac:dyDescent="0.25"/>
    <row r="13" spans="1:9" ht="15.75" thickBot="1" x14ac:dyDescent="0.3">
      <c r="B13" s="84" t="s">
        <v>55</v>
      </c>
      <c r="F13" s="84" t="s">
        <v>56</v>
      </c>
    </row>
    <row r="14" spans="1:9" x14ac:dyDescent="0.25">
      <c r="B14" s="61" t="s">
        <v>57</v>
      </c>
      <c r="C14" s="62"/>
      <c r="D14" s="63"/>
      <c r="E14"/>
      <c r="F14" s="61" t="s">
        <v>57</v>
      </c>
      <c r="G14" s="62"/>
      <c r="H14" s="63"/>
    </row>
    <row r="15" spans="1:9" x14ac:dyDescent="0.25">
      <c r="B15" s="64" t="s">
        <v>58</v>
      </c>
      <c r="C15" s="37">
        <v>1335.7</v>
      </c>
      <c r="D15" s="65" t="s">
        <v>59</v>
      </c>
      <c r="E15"/>
      <c r="F15" s="64" t="s">
        <v>58</v>
      </c>
      <c r="G15" s="37">
        <v>1335.7</v>
      </c>
      <c r="H15" s="65" t="s">
        <v>59</v>
      </c>
    </row>
    <row r="16" spans="1:9" x14ac:dyDescent="0.25">
      <c r="B16" s="64" t="s">
        <v>60</v>
      </c>
      <c r="C16" s="38">
        <v>40</v>
      </c>
      <c r="D16" s="65" t="s">
        <v>61</v>
      </c>
      <c r="E16"/>
      <c r="F16" s="64" t="s">
        <v>60</v>
      </c>
      <c r="G16" s="38">
        <v>40</v>
      </c>
      <c r="H16" s="65" t="s">
        <v>61</v>
      </c>
    </row>
    <row r="17" spans="2:8" x14ac:dyDescent="0.25">
      <c r="B17" s="64" t="s">
        <v>62</v>
      </c>
      <c r="C17" s="39">
        <f>-PMT(C2,C16,C15,,1)</f>
        <v>82.772741353093608</v>
      </c>
      <c r="D17" s="65" t="s">
        <v>59</v>
      </c>
      <c r="E17"/>
      <c r="F17" s="64" t="s">
        <v>62</v>
      </c>
      <c r="G17" s="39">
        <f>-PMT($C$2,G16,G15,,1)</f>
        <v>82.772741353093608</v>
      </c>
      <c r="H17" s="65" t="s">
        <v>59</v>
      </c>
    </row>
    <row r="18" spans="2:8" x14ac:dyDescent="0.25">
      <c r="B18" s="64" t="s">
        <v>63</v>
      </c>
      <c r="C18" s="40">
        <v>10.140320391478744</v>
      </c>
      <c r="D18" s="65" t="s">
        <v>59</v>
      </c>
      <c r="E18"/>
      <c r="F18" s="64" t="s">
        <v>63</v>
      </c>
      <c r="G18" s="40">
        <v>10.140320391478744</v>
      </c>
      <c r="H18" s="65" t="s">
        <v>59</v>
      </c>
    </row>
    <row r="19" spans="2:8" ht="15.75" thickBot="1" x14ac:dyDescent="0.3">
      <c r="B19" s="64" t="s">
        <v>64</v>
      </c>
      <c r="C19" s="36">
        <f>+C18+C17</f>
        <v>92.913061744572346</v>
      </c>
      <c r="D19" s="65" t="s">
        <v>59</v>
      </c>
      <c r="E19"/>
      <c r="F19" s="64" t="s">
        <v>64</v>
      </c>
      <c r="G19" s="36">
        <f>+G18+G17</f>
        <v>92.913061744572346</v>
      </c>
      <c r="H19" s="65" t="s">
        <v>59</v>
      </c>
    </row>
    <row r="20" spans="2:8" ht="15.75" thickTop="1" x14ac:dyDescent="0.25">
      <c r="B20" s="66"/>
      <c r="C20" s="34"/>
      <c r="D20" s="67"/>
      <c r="E20"/>
      <c r="F20" s="66"/>
      <c r="G20" s="34"/>
      <c r="H20" s="67"/>
    </row>
    <row r="21" spans="2:8" x14ac:dyDescent="0.25">
      <c r="B21" s="68" t="s">
        <v>65</v>
      </c>
      <c r="C21" s="35"/>
      <c r="D21" s="69"/>
      <c r="E21"/>
      <c r="F21" s="68" t="s">
        <v>65</v>
      </c>
      <c r="G21" s="35"/>
      <c r="H21" s="69"/>
    </row>
    <row r="22" spans="2:8" x14ac:dyDescent="0.25">
      <c r="B22" s="64" t="s">
        <v>58</v>
      </c>
      <c r="C22" s="37">
        <v>241.8</v>
      </c>
      <c r="D22" s="65" t="s">
        <v>59</v>
      </c>
      <c r="E22"/>
      <c r="F22" s="64" t="s">
        <v>58</v>
      </c>
      <c r="G22" s="37">
        <v>241.8</v>
      </c>
      <c r="H22" s="65" t="s">
        <v>59</v>
      </c>
    </row>
    <row r="23" spans="2:8" x14ac:dyDescent="0.25">
      <c r="B23" s="64" t="s">
        <v>60</v>
      </c>
      <c r="C23" s="38">
        <v>60</v>
      </c>
      <c r="D23" s="65" t="s">
        <v>61</v>
      </c>
      <c r="E23"/>
      <c r="F23" s="64" t="s">
        <v>60</v>
      </c>
      <c r="G23" s="38">
        <v>60</v>
      </c>
      <c r="H23" s="65" t="s">
        <v>61</v>
      </c>
    </row>
    <row r="24" spans="2:8" x14ac:dyDescent="0.25">
      <c r="B24" s="64" t="s">
        <v>62</v>
      </c>
      <c r="C24" s="39">
        <f>-PMT($C$2,C23,C22,,1)</f>
        <v>13.917882016613545</v>
      </c>
      <c r="D24" s="65" t="s">
        <v>59</v>
      </c>
      <c r="E24"/>
      <c r="F24" s="64" t="s">
        <v>62</v>
      </c>
      <c r="G24" s="39">
        <f>-PMT($C$2,G23,G22,,1)</f>
        <v>13.917882016613545</v>
      </c>
      <c r="H24" s="65" t="s">
        <v>59</v>
      </c>
    </row>
    <row r="25" spans="2:8" x14ac:dyDescent="0.25">
      <c r="B25" s="64" t="s">
        <v>63</v>
      </c>
      <c r="C25" s="40">
        <v>1.860807460185</v>
      </c>
      <c r="D25" s="65" t="s">
        <v>59</v>
      </c>
      <c r="E25"/>
      <c r="F25" s="64" t="s">
        <v>63</v>
      </c>
      <c r="G25" s="40">
        <v>1.860807460185</v>
      </c>
      <c r="H25" s="65" t="s">
        <v>59</v>
      </c>
    </row>
    <row r="26" spans="2:8" ht="15.75" thickBot="1" x14ac:dyDescent="0.3">
      <c r="B26" s="64" t="s">
        <v>64</v>
      </c>
      <c r="C26" s="36">
        <f>+C25+C24</f>
        <v>15.778689476798545</v>
      </c>
      <c r="D26" s="65" t="s">
        <v>59</v>
      </c>
      <c r="E26"/>
      <c r="F26" s="64" t="s">
        <v>64</v>
      </c>
      <c r="G26" s="36">
        <f>+G25+G24</f>
        <v>15.778689476798545</v>
      </c>
      <c r="H26" s="65" t="s">
        <v>59</v>
      </c>
    </row>
    <row r="27" spans="2:8" ht="15.75" thickTop="1" x14ac:dyDescent="0.25">
      <c r="B27" s="66"/>
      <c r="C27" s="34"/>
      <c r="D27" s="67"/>
      <c r="E27"/>
      <c r="F27" s="66"/>
      <c r="G27" s="34"/>
      <c r="H27" s="67"/>
    </row>
    <row r="28" spans="2:8" ht="30.75" thickBot="1" x14ac:dyDescent="0.3">
      <c r="B28" s="70" t="s">
        <v>66</v>
      </c>
      <c r="C28" s="71">
        <f>+C26+C19</f>
        <v>108.69175122137089</v>
      </c>
      <c r="D28" s="72" t="s">
        <v>67</v>
      </c>
      <c r="E28"/>
      <c r="F28" s="70" t="s">
        <v>66</v>
      </c>
      <c r="G28" s="71">
        <f>+G26+G19</f>
        <v>108.69175122137089</v>
      </c>
      <c r="H28" s="72" t="s">
        <v>67</v>
      </c>
    </row>
    <row r="29" spans="2:8" x14ac:dyDescent="0.25"/>
    <row r="30" spans="2:8" x14ac:dyDescent="0.25">
      <c r="C30" s="97"/>
      <c r="D30" s="98"/>
    </row>
    <row r="31" spans="2:8" ht="18.75" x14ac:dyDescent="0.3">
      <c r="B31" s="96" t="s">
        <v>114</v>
      </c>
    </row>
    <row r="32" spans="2:8" x14ac:dyDescent="0.25"/>
    <row r="33" spans="2:8" x14ac:dyDescent="0.25">
      <c r="B33" s="85" t="s">
        <v>53</v>
      </c>
      <c r="C33" s="99">
        <v>7.9000000000000001E-2</v>
      </c>
      <c r="D33" s="85" t="s">
        <v>54</v>
      </c>
    </row>
    <row r="34" spans="2:8" ht="15.75" thickBot="1" x14ac:dyDescent="0.3">
      <c r="B34" s="84" t="s">
        <v>68</v>
      </c>
      <c r="F34" s="84" t="s">
        <v>69</v>
      </c>
    </row>
    <row r="35" spans="2:8" x14ac:dyDescent="0.25">
      <c r="B35" s="61" t="s">
        <v>57</v>
      </c>
      <c r="C35" s="62"/>
      <c r="D35" s="63"/>
      <c r="E35"/>
      <c r="F35" s="61" t="s">
        <v>57</v>
      </c>
      <c r="G35" s="62"/>
      <c r="H35" s="63"/>
    </row>
    <row r="36" spans="2:8" x14ac:dyDescent="0.25">
      <c r="B36" s="64" t="s">
        <v>58</v>
      </c>
      <c r="C36" s="37">
        <f>+C15</f>
        <v>1335.7</v>
      </c>
      <c r="D36" s="65" t="s">
        <v>59</v>
      </c>
      <c r="E36"/>
      <c r="F36" s="64" t="s">
        <v>58</v>
      </c>
      <c r="G36" s="37">
        <f>+G15</f>
        <v>1335.7</v>
      </c>
      <c r="H36" s="65" t="s">
        <v>59</v>
      </c>
    </row>
    <row r="37" spans="2:8" x14ac:dyDescent="0.25">
      <c r="B37" s="64" t="s">
        <v>60</v>
      </c>
      <c r="C37" s="38">
        <v>40</v>
      </c>
      <c r="D37" s="65" t="s">
        <v>61</v>
      </c>
      <c r="E37"/>
      <c r="F37" s="64" t="s">
        <v>60</v>
      </c>
      <c r="G37" s="38">
        <v>40</v>
      </c>
      <c r="H37" s="65" t="s">
        <v>61</v>
      </c>
    </row>
    <row r="38" spans="2:8" x14ac:dyDescent="0.25">
      <c r="B38" s="64" t="s">
        <v>62</v>
      </c>
      <c r="C38" s="39">
        <f>-PMT($C$33,C37,C36,,1)</f>
        <v>102.70038204949554</v>
      </c>
      <c r="D38" s="65" t="s">
        <v>59</v>
      </c>
      <c r="E38"/>
      <c r="F38" s="64" t="s">
        <v>62</v>
      </c>
      <c r="G38" s="39">
        <f>-PMT($C$33,G37,G36,,1)</f>
        <v>102.70038204949554</v>
      </c>
      <c r="H38" s="65" t="s">
        <v>59</v>
      </c>
    </row>
    <row r="39" spans="2:8" x14ac:dyDescent="0.25">
      <c r="B39" s="64" t="s">
        <v>63</v>
      </c>
      <c r="C39" s="40">
        <f>+C18</f>
        <v>10.140320391478744</v>
      </c>
      <c r="D39" s="65" t="s">
        <v>59</v>
      </c>
      <c r="E39"/>
      <c r="F39" s="64" t="s">
        <v>63</v>
      </c>
      <c r="G39" s="40">
        <f>+G18</f>
        <v>10.140320391478744</v>
      </c>
      <c r="H39" s="65" t="s">
        <v>59</v>
      </c>
    </row>
    <row r="40" spans="2:8" ht="15.75" thickBot="1" x14ac:dyDescent="0.3">
      <c r="B40" s="64" t="s">
        <v>64</v>
      </c>
      <c r="C40" s="36">
        <f>+C39+C38</f>
        <v>112.84070244097428</v>
      </c>
      <c r="D40" s="65" t="s">
        <v>59</v>
      </c>
      <c r="E40"/>
      <c r="F40" s="64" t="s">
        <v>64</v>
      </c>
      <c r="G40" s="36">
        <f>+G39+G38</f>
        <v>112.84070244097428</v>
      </c>
      <c r="H40" s="65" t="s">
        <v>59</v>
      </c>
    </row>
    <row r="41" spans="2:8" ht="15.75" thickTop="1" x14ac:dyDescent="0.25">
      <c r="B41" s="66"/>
      <c r="C41" s="34"/>
      <c r="D41" s="67"/>
      <c r="E41"/>
      <c r="F41" s="66"/>
      <c r="G41" s="34"/>
      <c r="H41" s="67"/>
    </row>
    <row r="42" spans="2:8" x14ac:dyDescent="0.25">
      <c r="B42" s="68" t="s">
        <v>65</v>
      </c>
      <c r="C42" s="35"/>
      <c r="D42" s="69"/>
      <c r="E42"/>
      <c r="F42" s="68" t="s">
        <v>65</v>
      </c>
      <c r="G42" s="35"/>
      <c r="H42" s="69"/>
    </row>
    <row r="43" spans="2:8" x14ac:dyDescent="0.25">
      <c r="B43" s="64" t="s">
        <v>58</v>
      </c>
      <c r="C43" s="37">
        <f>+C22</f>
        <v>241.8</v>
      </c>
      <c r="D43" s="65" t="s">
        <v>59</v>
      </c>
      <c r="E43"/>
      <c r="F43" s="64" t="s">
        <v>58</v>
      </c>
      <c r="G43" s="37">
        <f>+G22</f>
        <v>241.8</v>
      </c>
      <c r="H43" s="65" t="s">
        <v>59</v>
      </c>
    </row>
    <row r="44" spans="2:8" x14ac:dyDescent="0.25">
      <c r="B44" s="64" t="s">
        <v>60</v>
      </c>
      <c r="C44" s="38">
        <v>60</v>
      </c>
      <c r="D44" s="65" t="s">
        <v>61</v>
      </c>
      <c r="E44"/>
      <c r="F44" s="64" t="s">
        <v>60</v>
      </c>
      <c r="G44" s="38">
        <v>60</v>
      </c>
      <c r="H44" s="65" t="s">
        <v>61</v>
      </c>
    </row>
    <row r="45" spans="2:8" x14ac:dyDescent="0.25">
      <c r="B45" s="64" t="s">
        <v>62</v>
      </c>
      <c r="C45" s="39">
        <f>-PMT($C$33,C44,C43,,1)</f>
        <v>17.890395702662065</v>
      </c>
      <c r="D45" s="65" t="s">
        <v>59</v>
      </c>
      <c r="E45"/>
      <c r="F45" s="64" t="s">
        <v>62</v>
      </c>
      <c r="G45" s="39">
        <f>-PMT($C$33,G44,G43,,1)</f>
        <v>17.890395702662065</v>
      </c>
      <c r="H45" s="65" t="s">
        <v>59</v>
      </c>
    </row>
    <row r="46" spans="2:8" x14ac:dyDescent="0.25">
      <c r="B46" s="64" t="s">
        <v>63</v>
      </c>
      <c r="C46" s="40">
        <f>+C25</f>
        <v>1.860807460185</v>
      </c>
      <c r="D46" s="65" t="s">
        <v>59</v>
      </c>
      <c r="E46"/>
      <c r="F46" s="64" t="s">
        <v>63</v>
      </c>
      <c r="G46" s="40">
        <f>+G25</f>
        <v>1.860807460185</v>
      </c>
      <c r="H46" s="65" t="s">
        <v>59</v>
      </c>
    </row>
    <row r="47" spans="2:8" ht="15.75" thickBot="1" x14ac:dyDescent="0.3">
      <c r="B47" s="64" t="s">
        <v>64</v>
      </c>
      <c r="C47" s="36">
        <f>+C46+C45</f>
        <v>19.751203162847066</v>
      </c>
      <c r="D47" s="65" t="s">
        <v>59</v>
      </c>
      <c r="E47"/>
      <c r="F47" s="64" t="s">
        <v>64</v>
      </c>
      <c r="G47" s="36">
        <f>+G46+G45</f>
        <v>19.751203162847066</v>
      </c>
      <c r="H47" s="65" t="s">
        <v>59</v>
      </c>
    </row>
    <row r="48" spans="2:8" ht="15.75" thickTop="1" x14ac:dyDescent="0.25">
      <c r="B48" s="66"/>
      <c r="C48" s="34"/>
      <c r="D48" s="67"/>
      <c r="E48"/>
      <c r="F48" s="66"/>
      <c r="G48" s="34"/>
      <c r="H48" s="67"/>
    </row>
    <row r="49" spans="2:8" ht="30.75" thickBot="1" x14ac:dyDescent="0.3">
      <c r="B49" s="70" t="s">
        <v>66</v>
      </c>
      <c r="C49" s="71">
        <f>+C47+C40</f>
        <v>132.59190560382135</v>
      </c>
      <c r="D49" s="72" t="s">
        <v>67</v>
      </c>
      <c r="E49"/>
      <c r="F49" s="70" t="s">
        <v>66</v>
      </c>
      <c r="G49" s="71">
        <f>+G47+G40</f>
        <v>132.59190560382135</v>
      </c>
      <c r="H49" s="72" t="s">
        <v>67</v>
      </c>
    </row>
    <row r="50" spans="2:8" s="85" customFormat="1" x14ac:dyDescent="0.25"/>
    <row r="51" spans="2:8" s="85" customFormat="1" x14ac:dyDescent="0.25"/>
    <row r="52" spans="2:8" s="85" customFormat="1" x14ac:dyDescent="0.25"/>
    <row r="53" spans="2:8" s="85" customFormat="1" x14ac:dyDescent="0.25"/>
    <row r="54" spans="2:8" s="85" customFormat="1" x14ac:dyDescent="0.25"/>
    <row r="55" spans="2:8" s="85" customFormat="1" x14ac:dyDescent="0.25"/>
    <row r="56" spans="2:8" x14ac:dyDescent="0.25"/>
    <row r="57" spans="2:8" x14ac:dyDescent="0.25"/>
    <row r="58" spans="2:8" x14ac:dyDescent="0.25"/>
    <row r="59" spans="2:8" x14ac:dyDescent="0.25"/>
    <row r="60" spans="2:8" x14ac:dyDescent="0.25"/>
    <row r="61" spans="2:8" x14ac:dyDescent="0.25"/>
    <row r="62" spans="2:8" x14ac:dyDescent="0.25"/>
    <row r="63" spans="2:8" x14ac:dyDescent="0.25"/>
    <row r="64" spans="2:8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hidden="1" x14ac:dyDescent="0.25"/>
    <row r="94" x14ac:dyDescent="0.25"/>
    <row r="95" x14ac:dyDescent="0.25"/>
    <row r="96" x14ac:dyDescent="0.25"/>
    <row r="97" x14ac:dyDescent="0.25"/>
  </sheetData>
  <mergeCells count="2">
    <mergeCell ref="B4:D4"/>
    <mergeCell ref="D2:D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4"/>
  <sheetViews>
    <sheetView workbookViewId="0"/>
  </sheetViews>
  <sheetFormatPr defaultColWidth="0" defaultRowHeight="15" zeroHeight="1" x14ac:dyDescent="0.25"/>
  <cols>
    <col min="1" max="1" width="29.28515625" customWidth="1"/>
    <col min="2" max="2" width="9.140625" customWidth="1"/>
    <col min="3" max="3" width="12.140625" bestFit="1" customWidth="1"/>
    <col min="4" max="4" width="9.5703125" bestFit="1" customWidth="1"/>
    <col min="5" max="7" width="9.5703125" style="85" bestFit="1" customWidth="1"/>
    <col min="8" max="8" width="9.85546875" style="85" bestFit="1" customWidth="1"/>
    <col min="9" max="24" width="9.5703125" style="85" bestFit="1" customWidth="1"/>
    <col min="25" max="25" width="6.85546875" style="85" customWidth="1"/>
    <col min="26" max="27" width="0" hidden="1" customWidth="1"/>
    <col min="28" max="16375" width="9.140625" hidden="1"/>
    <col min="16376" max="16376" width="9.140625" hidden="1" customWidth="1"/>
    <col min="16377" max="16383" width="9.140625" hidden="1"/>
    <col min="16384" max="16384" width="4.140625" hidden="1"/>
  </cols>
  <sheetData>
    <row r="1" spans="1:25" ht="21" x14ac:dyDescent="0.35">
      <c r="A1" s="115" t="s">
        <v>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5" x14ac:dyDescent="0.25">
      <c r="A2" s="101" t="str">
        <f>+Overview!B6</f>
        <v>Option 1:  750 MW in 2027 and 750 MW in 2030</v>
      </c>
      <c r="B2" s="100"/>
      <c r="C2" s="85"/>
      <c r="D2" s="85"/>
    </row>
    <row r="3" spans="1:25" x14ac:dyDescent="0.25">
      <c r="A3" s="85" t="s">
        <v>39</v>
      </c>
      <c r="B3" s="102">
        <f>+Overview!C13</f>
        <v>5.8999999999999997E-2</v>
      </c>
      <c r="C3" s="85" t="str">
        <f>+'Option 2'!C3</f>
        <v>(all scenarios, except slow)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x14ac:dyDescent="0.25">
      <c r="B4" s="102">
        <f>+Overview!C14</f>
        <v>7.9000000000000001E-2</v>
      </c>
      <c r="C4" s="85" t="str">
        <f>+'Option 2'!C4</f>
        <v>(Slow Change scenario)</v>
      </c>
      <c r="D4" s="85"/>
      <c r="H4" s="104"/>
    </row>
    <row r="5" spans="1:25" s="7" customFormat="1" ht="15.75" thickBot="1" x14ac:dyDescent="0.3">
      <c r="A5" s="176" t="s">
        <v>45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5" ht="15.75" thickTop="1" x14ac:dyDescent="0.25">
      <c r="A6" s="77" t="str">
        <f>+A2</f>
        <v>Option 1:  750 MW in 2027 and 750 MW in 2030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25">
      <c r="A7" s="79" t="s">
        <v>81</v>
      </c>
      <c r="B7" s="80" t="str">
        <f>+Overview!D6</f>
        <v xml:space="preserve">Slow Change 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5" x14ac:dyDescent="0.25">
      <c r="A8" s="2" t="s">
        <v>36</v>
      </c>
      <c r="B8" s="1">
        <v>0</v>
      </c>
      <c r="C8" s="1">
        <f>+B8+1</f>
        <v>1</v>
      </c>
      <c r="D8" s="1">
        <f t="shared" ref="D8:X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</row>
    <row r="9" spans="1:25" x14ac:dyDescent="0.25">
      <c r="A9" t="s">
        <v>37</v>
      </c>
      <c r="B9" s="4">
        <v>1</v>
      </c>
      <c r="C9" s="4">
        <f>1/((1+$B$4)^((C10-$B$10)/365))</f>
        <v>0.92659101713338554</v>
      </c>
      <c r="D9" s="4">
        <f t="shared" ref="D9:X9" si="1">1/((1+$B$4)^((D10-$B$10)/365))</f>
        <v>0.8587497841829338</v>
      </c>
      <c r="E9" s="4">
        <f t="shared" si="1"/>
        <v>0.79587561092023518</v>
      </c>
      <c r="F9" s="4">
        <f t="shared" si="1"/>
        <v>0.73760482939780836</v>
      </c>
      <c r="G9" s="4">
        <f t="shared" si="1"/>
        <v>0.68345800911421262</v>
      </c>
      <c r="H9" s="4">
        <f t="shared" si="1"/>
        <v>0.63341798805765759</v>
      </c>
      <c r="I9" s="4">
        <f t="shared" si="1"/>
        <v>0.58704169421469665</v>
      </c>
      <c r="J9" s="4">
        <f t="shared" si="1"/>
        <v>0.54406088435097</v>
      </c>
      <c r="K9" s="4">
        <f t="shared" si="1"/>
        <v>0.50412192821325452</v>
      </c>
      <c r="L9" s="4">
        <f t="shared" si="1"/>
        <v>0.46721216701877161</v>
      </c>
      <c r="M9" s="4">
        <f t="shared" si="1"/>
        <v>0.43300478871063169</v>
      </c>
      <c r="N9" s="4">
        <f t="shared" si="1"/>
        <v>0.40130193578371803</v>
      </c>
      <c r="O9" s="4">
        <f t="shared" si="1"/>
        <v>0.37184276885543183</v>
      </c>
      <c r="P9" s="4">
        <f t="shared" si="1"/>
        <v>0.34461795074646134</v>
      </c>
      <c r="Q9" s="4">
        <f t="shared" si="1"/>
        <v>0.31938642330533956</v>
      </c>
      <c r="R9" s="4">
        <f t="shared" si="1"/>
        <v>0.29600224588075963</v>
      </c>
      <c r="S9" s="4">
        <f t="shared" si="1"/>
        <v>0.2742730220844195</v>
      </c>
      <c r="T9" s="4">
        <f t="shared" si="1"/>
        <v>0.25419186476776601</v>
      </c>
      <c r="U9" s="4">
        <f t="shared" si="1"/>
        <v>0.23558096827411121</v>
      </c>
      <c r="V9" s="4">
        <f t="shared" si="1"/>
        <v>0.21833268607424583</v>
      </c>
      <c r="W9" s="4">
        <f t="shared" si="1"/>
        <v>0.20230510566299956</v>
      </c>
      <c r="X9" s="4">
        <f t="shared" si="1"/>
        <v>0.18749314704633885</v>
      </c>
    </row>
    <row r="10" spans="1:25" x14ac:dyDescent="0.25">
      <c r="A10" s="5" t="s">
        <v>79</v>
      </c>
      <c r="B10" s="6">
        <v>43647</v>
      </c>
      <c r="C10" s="6">
        <f>EDATE(B10,12)</f>
        <v>44013</v>
      </c>
      <c r="D10" s="6">
        <f t="shared" ref="D10:X10" si="2">EDATE(C10,12)</f>
        <v>44378</v>
      </c>
      <c r="E10" s="6">
        <f t="shared" si="2"/>
        <v>44743</v>
      </c>
      <c r="F10" s="6">
        <f t="shared" si="2"/>
        <v>45108</v>
      </c>
      <c r="G10" s="6">
        <f t="shared" si="2"/>
        <v>45474</v>
      </c>
      <c r="H10" s="6">
        <f t="shared" si="2"/>
        <v>45839</v>
      </c>
      <c r="I10" s="6">
        <f t="shared" si="2"/>
        <v>46204</v>
      </c>
      <c r="J10" s="6">
        <f t="shared" si="2"/>
        <v>46569</v>
      </c>
      <c r="K10" s="6">
        <f t="shared" si="2"/>
        <v>46935</v>
      </c>
      <c r="L10" s="6">
        <f t="shared" si="2"/>
        <v>47300</v>
      </c>
      <c r="M10" s="6">
        <f t="shared" si="2"/>
        <v>47665</v>
      </c>
      <c r="N10" s="6">
        <f t="shared" si="2"/>
        <v>48030</v>
      </c>
      <c r="O10" s="6">
        <f t="shared" si="2"/>
        <v>48396</v>
      </c>
      <c r="P10" s="6">
        <f t="shared" si="2"/>
        <v>48761</v>
      </c>
      <c r="Q10" s="6">
        <f t="shared" si="2"/>
        <v>49126</v>
      </c>
      <c r="R10" s="6">
        <f t="shared" si="2"/>
        <v>49491</v>
      </c>
      <c r="S10" s="6">
        <f t="shared" si="2"/>
        <v>49857</v>
      </c>
      <c r="T10" s="6">
        <f t="shared" si="2"/>
        <v>50222</v>
      </c>
      <c r="U10" s="6">
        <f t="shared" si="2"/>
        <v>50587</v>
      </c>
      <c r="V10" s="6">
        <f t="shared" si="2"/>
        <v>50952</v>
      </c>
      <c r="W10" s="6">
        <f t="shared" si="2"/>
        <v>51318</v>
      </c>
      <c r="X10" s="6">
        <f t="shared" si="2"/>
        <v>51683</v>
      </c>
    </row>
    <row r="11" spans="1:25" x14ac:dyDescent="0.25">
      <c r="A11" s="50" t="s">
        <v>41</v>
      </c>
      <c r="B11" s="51" t="s">
        <v>38</v>
      </c>
      <c r="C11" s="51" t="s">
        <v>4</v>
      </c>
      <c r="D11" s="51" t="s">
        <v>5</v>
      </c>
      <c r="E11" s="51" t="s">
        <v>6</v>
      </c>
      <c r="F11" s="51" t="s">
        <v>7</v>
      </c>
      <c r="G11" s="51" t="s">
        <v>8</v>
      </c>
      <c r="H11" s="51" t="s">
        <v>9</v>
      </c>
      <c r="I11" s="51" t="s">
        <v>10</v>
      </c>
      <c r="J11" s="51" t="s">
        <v>11</v>
      </c>
      <c r="K11" s="51" t="s">
        <v>12</v>
      </c>
      <c r="L11" s="51" t="s">
        <v>13</v>
      </c>
      <c r="M11" s="51" t="s">
        <v>14</v>
      </c>
      <c r="N11" s="51" t="s">
        <v>15</v>
      </c>
      <c r="O11" s="51" t="s">
        <v>16</v>
      </c>
      <c r="P11" s="51" t="s">
        <v>17</v>
      </c>
      <c r="Q11" s="51" t="s">
        <v>18</v>
      </c>
      <c r="R11" s="51" t="s">
        <v>19</v>
      </c>
      <c r="S11" s="51" t="s">
        <v>20</v>
      </c>
      <c r="T11" s="51" t="s">
        <v>21</v>
      </c>
      <c r="U11" s="51" t="s">
        <v>22</v>
      </c>
      <c r="V11" s="51" t="s">
        <v>23</v>
      </c>
      <c r="W11" s="51" t="s">
        <v>24</v>
      </c>
      <c r="X11" s="51" t="s">
        <v>25</v>
      </c>
    </row>
    <row r="12" spans="1:25" x14ac:dyDescent="0.25">
      <c r="A12" s="58" t="s">
        <v>44</v>
      </c>
      <c r="B12" s="83">
        <v>0</v>
      </c>
      <c r="C12" s="83">
        <v>0</v>
      </c>
      <c r="D12" s="83">
        <v>-6.7488329946172598E-3</v>
      </c>
      <c r="E12" s="83">
        <v>-5.0817218703741673E-2</v>
      </c>
      <c r="F12" s="83">
        <v>-4.7164504693228082E-2</v>
      </c>
      <c r="G12" s="83">
        <v>-2.7364701638362021E-2</v>
      </c>
      <c r="H12" s="83">
        <v>-0.15349457364482078</v>
      </c>
      <c r="I12" s="83">
        <v>-0.29760176375134506</v>
      </c>
      <c r="J12" s="83">
        <v>13.394865237258273</v>
      </c>
      <c r="K12" s="83">
        <v>15.391022295797029</v>
      </c>
      <c r="L12" s="83">
        <v>17.854297374055932</v>
      </c>
      <c r="M12" s="83">
        <v>27.673580679682914</v>
      </c>
      <c r="N12" s="83">
        <v>41.850563192247137</v>
      </c>
      <c r="O12" s="83">
        <v>94.435701967214413</v>
      </c>
      <c r="P12" s="83">
        <v>47.989008031620983</v>
      </c>
      <c r="Q12" s="83">
        <v>47.09365295516227</v>
      </c>
      <c r="R12" s="83">
        <v>57.436659684462256</v>
      </c>
      <c r="S12" s="83">
        <v>58.646802317758784</v>
      </c>
      <c r="T12" s="83">
        <v>86.332845692398791</v>
      </c>
      <c r="U12" s="83">
        <v>89.730266598702428</v>
      </c>
      <c r="V12" s="83">
        <v>85.082099438111982</v>
      </c>
      <c r="W12" s="83">
        <v>74.624471906316671</v>
      </c>
      <c r="X12" s="83">
        <v>85.965884904252562</v>
      </c>
    </row>
    <row r="13" spans="1:25" x14ac:dyDescent="0.25">
      <c r="A13" s="54" t="s">
        <v>46</v>
      </c>
      <c r="B13" s="55">
        <f t="shared" ref="B13:X13" si="3">+B12/B9</f>
        <v>0</v>
      </c>
      <c r="C13" s="55">
        <f t="shared" si="3"/>
        <v>0</v>
      </c>
      <c r="D13" s="55">
        <f t="shared" si="3"/>
        <v>-7.8589050255640017E-3</v>
      </c>
      <c r="E13" s="55">
        <f t="shared" si="3"/>
        <v>-6.3850704816779111E-2</v>
      </c>
      <c r="F13" s="55">
        <f t="shared" si="3"/>
        <v>-6.3942781843950081E-2</v>
      </c>
      <c r="G13" s="55">
        <f t="shared" si="3"/>
        <v>-4.003859969953049E-2</v>
      </c>
      <c r="H13" s="55">
        <f t="shared" si="3"/>
        <v>-0.24232746233731645</v>
      </c>
      <c r="I13" s="55">
        <f t="shared" si="3"/>
        <v>-0.50695166405421321</v>
      </c>
      <c r="J13" s="55">
        <f t="shared" si="3"/>
        <v>24.620158556771628</v>
      </c>
      <c r="K13" s="55">
        <f t="shared" si="3"/>
        <v>30.530356714192152</v>
      </c>
      <c r="L13" s="55">
        <f t="shared" si="3"/>
        <v>38.21453856388672</v>
      </c>
      <c r="M13" s="55">
        <f t="shared" si="3"/>
        <v>63.910564966468776</v>
      </c>
      <c r="N13" s="55">
        <f t="shared" si="3"/>
        <v>104.28697063350954</v>
      </c>
      <c r="O13" s="55">
        <f t="shared" si="3"/>
        <v>253.96675658880415</v>
      </c>
      <c r="P13" s="55">
        <f t="shared" si="3"/>
        <v>139.25278102221364</v>
      </c>
      <c r="Q13" s="55">
        <f t="shared" si="3"/>
        <v>147.45039087068466</v>
      </c>
      <c r="R13" s="55">
        <f t="shared" si="3"/>
        <v>194.04129692853687</v>
      </c>
      <c r="S13" s="55">
        <f t="shared" si="3"/>
        <v>213.82636130981803</v>
      </c>
      <c r="T13" s="55">
        <f t="shared" si="3"/>
        <v>339.6365409698455</v>
      </c>
      <c r="U13" s="55">
        <f t="shared" si="3"/>
        <v>380.88928514079458</v>
      </c>
      <c r="V13" s="55">
        <f t="shared" si="3"/>
        <v>389.69016031424223</v>
      </c>
      <c r="W13" s="55">
        <f t="shared" si="3"/>
        <v>368.87092721538295</v>
      </c>
      <c r="X13" s="55">
        <f t="shared" si="3"/>
        <v>458.50147729936032</v>
      </c>
    </row>
    <row r="14" spans="1:25" x14ac:dyDescent="0.25">
      <c r="A14" s="56" t="s">
        <v>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f>+'FCAS benefits'!K10</f>
        <v>15.788363499540408</v>
      </c>
      <c r="K14" s="57">
        <f>+'FCAS benefits'!L10</f>
        <v>15.876122651112929</v>
      </c>
      <c r="L14" s="57">
        <f>+'FCAS benefits'!M10</f>
        <v>15.961779131322926</v>
      </c>
      <c r="M14" s="57">
        <f>+'FCAS benefits'!N10</f>
        <v>16.048292176335021</v>
      </c>
      <c r="N14" s="57">
        <f>+'FCAS benefits'!O10</f>
        <v>16.135670351797238</v>
      </c>
      <c r="O14" s="57">
        <f>+'FCAS benefits'!P10</f>
        <v>16.223922309014075</v>
      </c>
      <c r="P14" s="57">
        <f>+'FCAS benefits'!Q10</f>
        <v>16.313056785803084</v>
      </c>
      <c r="Q14" s="57">
        <f>+'FCAS benefits'!R10</f>
        <v>16.40308260735998</v>
      </c>
      <c r="R14" s="57">
        <f>+'FCAS benefits'!S10</f>
        <v>16.49400868713245</v>
      </c>
      <c r="S14" s="57">
        <f>+'FCAS benefits'!T10</f>
        <v>16.585844027702642</v>
      </c>
      <c r="T14" s="57">
        <f>+'FCAS benefits'!U10</f>
        <v>16.678597721678535</v>
      </c>
      <c r="U14" s="57">
        <f>+'FCAS benefits'!V10</f>
        <v>16.772278952594188</v>
      </c>
      <c r="V14" s="57">
        <f>+'FCAS benefits'!W10</f>
        <v>16.866896995818998</v>
      </c>
      <c r="W14" s="57">
        <f>+'FCAS benefits'!X10</f>
        <v>16.962461219476054</v>
      </c>
      <c r="X14" s="57">
        <f>+'FCAS benefits'!Y10</f>
        <v>17.058981085369684</v>
      </c>
    </row>
    <row r="15" spans="1:25" x14ac:dyDescent="0.25">
      <c r="A15" s="52" t="s">
        <v>43</v>
      </c>
      <c r="B15" s="53">
        <f>+B14+B13</f>
        <v>0</v>
      </c>
      <c r="C15" s="53">
        <f t="shared" ref="C15:X15" si="4">+C14+C13</f>
        <v>0</v>
      </c>
      <c r="D15" s="53">
        <f t="shared" si="4"/>
        <v>-7.8589050255640017E-3</v>
      </c>
      <c r="E15" s="53">
        <f t="shared" si="4"/>
        <v>-6.3850704816779111E-2</v>
      </c>
      <c r="F15" s="53">
        <f t="shared" si="4"/>
        <v>-6.3942781843950081E-2</v>
      </c>
      <c r="G15" s="53">
        <f t="shared" si="4"/>
        <v>-4.003859969953049E-2</v>
      </c>
      <c r="H15" s="53">
        <f t="shared" si="4"/>
        <v>-0.24232746233731645</v>
      </c>
      <c r="I15" s="53">
        <f t="shared" si="4"/>
        <v>-0.50695166405421321</v>
      </c>
      <c r="J15" s="53">
        <f t="shared" si="4"/>
        <v>40.408522056312037</v>
      </c>
      <c r="K15" s="53">
        <f t="shared" si="4"/>
        <v>46.406479365305081</v>
      </c>
      <c r="L15" s="53">
        <f t="shared" si="4"/>
        <v>54.176317695209647</v>
      </c>
      <c r="M15" s="53">
        <f t="shared" si="4"/>
        <v>79.958857142803794</v>
      </c>
      <c r="N15" s="53">
        <f t="shared" si="4"/>
        <v>120.42264098530677</v>
      </c>
      <c r="O15" s="53">
        <f t="shared" si="4"/>
        <v>270.1906788978182</v>
      </c>
      <c r="P15" s="53">
        <f t="shared" si="4"/>
        <v>155.56583780801674</v>
      </c>
      <c r="Q15" s="53">
        <f t="shared" si="4"/>
        <v>163.85347347804463</v>
      </c>
      <c r="R15" s="53">
        <f t="shared" si="4"/>
        <v>210.5353056156693</v>
      </c>
      <c r="S15" s="53">
        <f t="shared" si="4"/>
        <v>230.41220533752067</v>
      </c>
      <c r="T15" s="53">
        <f t="shared" si="4"/>
        <v>356.31513869152406</v>
      </c>
      <c r="U15" s="53">
        <f t="shared" si="4"/>
        <v>397.66156409338879</v>
      </c>
      <c r="V15" s="53">
        <f t="shared" si="4"/>
        <v>406.55705731006123</v>
      </c>
      <c r="W15" s="53">
        <f t="shared" si="4"/>
        <v>385.83338843485899</v>
      </c>
      <c r="X15" s="53">
        <f t="shared" si="4"/>
        <v>475.56045838473</v>
      </c>
    </row>
    <row r="16" spans="1:25" x14ac:dyDescent="0.25">
      <c r="A16" s="59" t="s">
        <v>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f>+'Project costs'!$C$49</f>
        <v>132.59190560382135</v>
      </c>
      <c r="K16" s="60">
        <f>+J16</f>
        <v>132.59190560382135</v>
      </c>
      <c r="L16" s="60">
        <f>+K16</f>
        <v>132.59190560382135</v>
      </c>
      <c r="M16" s="60">
        <f>+L16*2</f>
        <v>265.18381120764269</v>
      </c>
      <c r="N16" s="60">
        <f>+M16</f>
        <v>265.18381120764269</v>
      </c>
      <c r="O16" s="60">
        <f t="shared" ref="O16:X16" si="5">+N16</f>
        <v>265.18381120764269</v>
      </c>
      <c r="P16" s="60">
        <f t="shared" si="5"/>
        <v>265.18381120764269</v>
      </c>
      <c r="Q16" s="60">
        <f t="shared" si="5"/>
        <v>265.18381120764269</v>
      </c>
      <c r="R16" s="60">
        <f t="shared" si="5"/>
        <v>265.18381120764269</v>
      </c>
      <c r="S16" s="60">
        <f t="shared" si="5"/>
        <v>265.18381120764269</v>
      </c>
      <c r="T16" s="60">
        <f t="shared" si="5"/>
        <v>265.18381120764269</v>
      </c>
      <c r="U16" s="60">
        <f t="shared" si="5"/>
        <v>265.18381120764269</v>
      </c>
      <c r="V16" s="60">
        <f t="shared" si="5"/>
        <v>265.18381120764269</v>
      </c>
      <c r="W16" s="60">
        <f t="shared" si="5"/>
        <v>265.18381120764269</v>
      </c>
      <c r="X16" s="60">
        <f t="shared" si="5"/>
        <v>265.18381120764269</v>
      </c>
    </row>
    <row r="17" spans="1:27" x14ac:dyDescent="0.25">
      <c r="A17" t="s">
        <v>76</v>
      </c>
      <c r="B17" s="43">
        <f>XNPV($B$4,B15:X15,$B$10:$X$10)</f>
        <v>925.22184229487766</v>
      </c>
      <c r="C17" s="146"/>
      <c r="D17" s="147"/>
      <c r="E17" s="148"/>
      <c r="F17" s="149"/>
      <c r="G17" s="107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Z17" s="85"/>
      <c r="AA17" s="85"/>
    </row>
    <row r="18" spans="1:27" x14ac:dyDescent="0.25">
      <c r="A18" t="s">
        <v>77</v>
      </c>
      <c r="B18" s="43">
        <f>+XNPV($B$4,B16:X16,$B$10:$X$10)</f>
        <v>1139.2377137360256</v>
      </c>
      <c r="C18" s="146"/>
      <c r="D18" s="147"/>
      <c r="E18" s="148"/>
      <c r="F18" s="149"/>
      <c r="G18" s="107"/>
      <c r="H18" s="105"/>
      <c r="I18" s="105"/>
      <c r="J18" s="106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Z18" s="85"/>
      <c r="AA18" s="85"/>
    </row>
    <row r="19" spans="1:27" ht="15.75" thickBot="1" x14ac:dyDescent="0.3">
      <c r="A19" s="1" t="s">
        <v>78</v>
      </c>
      <c r="B19" s="74">
        <f>+B17-B18</f>
        <v>-214.01587144114797</v>
      </c>
      <c r="C19" s="146"/>
      <c r="D19" s="147"/>
      <c r="E19" s="148"/>
      <c r="F19" s="149"/>
      <c r="G19" s="107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Z19" s="85"/>
      <c r="AA19" s="85"/>
    </row>
    <row r="20" spans="1:27" s="85" customFormat="1" ht="16.5" thickTop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7" ht="15.75" thickTop="1" x14ac:dyDescent="0.25">
      <c r="A21" s="77" t="str">
        <f>+A2</f>
        <v>Option 1:  750 MW in 2027 and 750 MW in 2030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7" x14ac:dyDescent="0.25">
      <c r="A22" s="79" t="s">
        <v>81</v>
      </c>
      <c r="B22" s="80" t="str">
        <f>+Overview!D7</f>
        <v>Central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7" x14ac:dyDescent="0.25">
      <c r="A23" s="2" t="s">
        <v>36</v>
      </c>
      <c r="B23" s="1">
        <v>0</v>
      </c>
      <c r="C23" s="1">
        <f>+B23+1</f>
        <v>1</v>
      </c>
      <c r="D23" s="1">
        <f t="shared" ref="D23:X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</row>
    <row r="24" spans="1:27" x14ac:dyDescent="0.25">
      <c r="A24" t="s">
        <v>37</v>
      </c>
      <c r="B24" s="4">
        <v>1</v>
      </c>
      <c r="C24" s="4">
        <f>1/((1+$B$3)^((C25-$B$10)/365))</f>
        <v>0.94413876992960177</v>
      </c>
      <c r="D24" s="4">
        <f t="shared" ref="D24" si="7">1/((1+$B$3)^((D25-$B$10)/365))</f>
        <v>0.89153802637356161</v>
      </c>
      <c r="E24" s="4">
        <f t="shared" ref="E24" si="8">1/((1+$B$3)^((E25-$B$10)/365))</f>
        <v>0.84186782471535571</v>
      </c>
      <c r="F24" s="4">
        <f t="shared" ref="F24" si="9">1/((1+$B$3)^((F25-$B$10)/365))</f>
        <v>0.79496489585963725</v>
      </c>
      <c r="G24" s="4">
        <f t="shared" ref="G24" si="10">1/((1+$B$3)^((G25-$B$10)/365))</f>
        <v>0.75055717891413165</v>
      </c>
      <c r="H24" s="4">
        <f t="shared" ref="H24" si="11">1/((1+$B$3)^((H25-$B$10)/365))</f>
        <v>0.70874143429096481</v>
      </c>
      <c r="I24" s="4">
        <f t="shared" ref="I24" si="12">1/((1+$B$3)^((I25-$B$10)/365))</f>
        <v>0.66925536760242199</v>
      </c>
      <c r="J24" s="4">
        <f t="shared" ref="J24" si="13">1/((1+$B$3)^((J25-$B$10)/365))</f>
        <v>0.63196918564912374</v>
      </c>
      <c r="K24" s="4">
        <f t="shared" ref="K24" si="14">1/((1+$B$3)^((K25-$B$10)/365))</f>
        <v>0.59666660957217577</v>
      </c>
      <c r="L24" s="4">
        <f t="shared" ref="L24" si="15">1/((1+$B$3)^((L25-$B$10)/365))</f>
        <v>0.56342456050252676</v>
      </c>
      <c r="M24" s="4">
        <f t="shared" ref="M24" si="16">1/((1+$B$3)^((M25-$B$10)/365))</f>
        <v>0.5320345236095626</v>
      </c>
      <c r="N24" s="4">
        <f t="shared" ref="N24" si="17">1/((1+$B$3)^((N25-$B$10)/365))</f>
        <v>0.50239331785605534</v>
      </c>
      <c r="O24" s="4">
        <f t="shared" ref="O24" si="18">1/((1+$B$3)^((O25-$B$10)/365))</f>
        <v>0.47432900914146753</v>
      </c>
      <c r="P24" s="4">
        <f t="shared" ref="P24" si="19">1/((1+$B$3)^((P25-$B$10)/365))</f>
        <v>0.44790274706465294</v>
      </c>
      <c r="Q24" s="4">
        <f t="shared" ref="Q24" si="20">1/((1+$B$3)^((Q25-$B$10)/365))</f>
        <v>0.42294876965500755</v>
      </c>
      <c r="R24" s="4">
        <f t="shared" ref="R24" si="21">1/((1+$B$3)^((R25-$B$10)/365))</f>
        <v>0.39938505161001664</v>
      </c>
      <c r="S24" s="4">
        <f t="shared" ref="S24" si="22">1/((1+$B$3)^((S25-$B$10)/365))</f>
        <v>0.37707491135535165</v>
      </c>
      <c r="T24" s="4">
        <f t="shared" ref="T24" si="23">1/((1+$B$3)^((T25-$B$10)/365))</f>
        <v>0.35606696067549731</v>
      </c>
      <c r="U24" s="4">
        <f t="shared" ref="U24" si="24">1/((1+$B$3)^((U25-$B$10)/365))</f>
        <v>0.33622942462275479</v>
      </c>
      <c r="V24" s="4">
        <f t="shared" ref="V24" si="25">1/((1+$B$3)^((V25-$B$10)/365))</f>
        <v>0.31749709596105269</v>
      </c>
      <c r="W24" s="4">
        <f t="shared" ref="W24" si="26">1/((1+$B$3)^((W25-$B$10)/365))</f>
        <v>0.29976131763688901</v>
      </c>
      <c r="X24" s="4">
        <f t="shared" ref="X24" si="27">1/((1+$B$3)^((X25-$B$10)/365))</f>
        <v>0.28306073431245427</v>
      </c>
    </row>
    <row r="25" spans="1:27" x14ac:dyDescent="0.25">
      <c r="A25" s="5" t="s">
        <v>79</v>
      </c>
      <c r="B25" s="6">
        <v>43647</v>
      </c>
      <c r="C25" s="6">
        <f>EDATE(B25,12)</f>
        <v>44013</v>
      </c>
      <c r="D25" s="6">
        <f t="shared" ref="D25:X25" si="28">EDATE(C25,12)</f>
        <v>44378</v>
      </c>
      <c r="E25" s="6">
        <f t="shared" si="28"/>
        <v>44743</v>
      </c>
      <c r="F25" s="6">
        <f t="shared" si="28"/>
        <v>45108</v>
      </c>
      <c r="G25" s="6">
        <f t="shared" si="28"/>
        <v>45474</v>
      </c>
      <c r="H25" s="6">
        <f t="shared" si="28"/>
        <v>45839</v>
      </c>
      <c r="I25" s="6">
        <f t="shared" si="28"/>
        <v>46204</v>
      </c>
      <c r="J25" s="6">
        <f t="shared" si="28"/>
        <v>46569</v>
      </c>
      <c r="K25" s="6">
        <f t="shared" si="28"/>
        <v>46935</v>
      </c>
      <c r="L25" s="6">
        <f t="shared" si="28"/>
        <v>47300</v>
      </c>
      <c r="M25" s="6">
        <f t="shared" si="28"/>
        <v>47665</v>
      </c>
      <c r="N25" s="6">
        <f t="shared" si="28"/>
        <v>48030</v>
      </c>
      <c r="O25" s="6">
        <f t="shared" si="28"/>
        <v>48396</v>
      </c>
      <c r="P25" s="6">
        <f t="shared" si="28"/>
        <v>48761</v>
      </c>
      <c r="Q25" s="6">
        <f t="shared" si="28"/>
        <v>49126</v>
      </c>
      <c r="R25" s="6">
        <f t="shared" si="28"/>
        <v>49491</v>
      </c>
      <c r="S25" s="6">
        <f t="shared" si="28"/>
        <v>49857</v>
      </c>
      <c r="T25" s="6">
        <f t="shared" si="28"/>
        <v>50222</v>
      </c>
      <c r="U25" s="6">
        <f t="shared" si="28"/>
        <v>50587</v>
      </c>
      <c r="V25" s="6">
        <f t="shared" si="28"/>
        <v>50952</v>
      </c>
      <c r="W25" s="6">
        <f t="shared" si="28"/>
        <v>51318</v>
      </c>
      <c r="X25" s="6">
        <f t="shared" si="28"/>
        <v>51683</v>
      </c>
    </row>
    <row r="26" spans="1:27" x14ac:dyDescent="0.25">
      <c r="A26" s="50" t="s">
        <v>41</v>
      </c>
      <c r="B26" s="51" t="s">
        <v>38</v>
      </c>
      <c r="C26" s="51" t="s">
        <v>4</v>
      </c>
      <c r="D26" s="51" t="s">
        <v>5</v>
      </c>
      <c r="E26" s="51" t="s">
        <v>6</v>
      </c>
      <c r="F26" s="51" t="s">
        <v>7</v>
      </c>
      <c r="G26" s="51" t="s">
        <v>8</v>
      </c>
      <c r="H26" s="51" t="s">
        <v>9</v>
      </c>
      <c r="I26" s="51" t="s">
        <v>10</v>
      </c>
      <c r="J26" s="51" t="s">
        <v>11</v>
      </c>
      <c r="K26" s="51" t="s">
        <v>12</v>
      </c>
      <c r="L26" s="51" t="s">
        <v>13</v>
      </c>
      <c r="M26" s="51" t="s">
        <v>14</v>
      </c>
      <c r="N26" s="51" t="s">
        <v>15</v>
      </c>
      <c r="O26" s="51" t="s">
        <v>16</v>
      </c>
      <c r="P26" s="51" t="s">
        <v>17</v>
      </c>
      <c r="Q26" s="51" t="s">
        <v>18</v>
      </c>
      <c r="R26" s="51" t="s">
        <v>19</v>
      </c>
      <c r="S26" s="51" t="s">
        <v>20</v>
      </c>
      <c r="T26" s="51" t="s">
        <v>21</v>
      </c>
      <c r="U26" s="51" t="s">
        <v>22</v>
      </c>
      <c r="V26" s="51" t="s">
        <v>23</v>
      </c>
      <c r="W26" s="51" t="s">
        <v>24</v>
      </c>
      <c r="X26" s="51" t="s">
        <v>25</v>
      </c>
    </row>
    <row r="27" spans="1:27" x14ac:dyDescent="0.25">
      <c r="A27" s="58" t="s">
        <v>44</v>
      </c>
      <c r="B27" s="83">
        <v>0</v>
      </c>
      <c r="C27" s="83">
        <v>0</v>
      </c>
      <c r="D27" s="83">
        <v>-3.2903655938298471E-2</v>
      </c>
      <c r="E27" s="83">
        <v>-6.2694056825316693</v>
      </c>
      <c r="F27" s="83">
        <v>-4.0244008824915909</v>
      </c>
      <c r="G27" s="83">
        <v>-2.2769505579599354</v>
      </c>
      <c r="H27" s="83">
        <v>-5.2448654733643707</v>
      </c>
      <c r="I27" s="83">
        <v>-14.951730332403713</v>
      </c>
      <c r="J27" s="83">
        <v>17.491566172150215</v>
      </c>
      <c r="K27" s="83">
        <v>37.686633328386506</v>
      </c>
      <c r="L27" s="83">
        <v>42.696839540291876</v>
      </c>
      <c r="M27" s="83">
        <v>61.74181423560276</v>
      </c>
      <c r="N27" s="83">
        <v>109.14624940200065</v>
      </c>
      <c r="O27" s="83">
        <v>163.90912526229658</v>
      </c>
      <c r="P27" s="83">
        <v>134.48146093178229</v>
      </c>
      <c r="Q27" s="83">
        <v>140.76452241613788</v>
      </c>
      <c r="R27" s="83">
        <v>158.63350538665782</v>
      </c>
      <c r="S27" s="83">
        <v>133.85755408334444</v>
      </c>
      <c r="T27" s="83">
        <v>172.12769091260907</v>
      </c>
      <c r="U27" s="83">
        <v>155.98608018431014</v>
      </c>
      <c r="V27" s="83">
        <v>140.01269868051304</v>
      </c>
      <c r="W27" s="83">
        <v>177.43560426794238</v>
      </c>
      <c r="X27" s="83">
        <v>146.31708219256325</v>
      </c>
    </row>
    <row r="28" spans="1:27" x14ac:dyDescent="0.25">
      <c r="A28" s="54" t="s">
        <v>46</v>
      </c>
      <c r="B28" s="55">
        <f t="shared" ref="B28:X28" si="29">+B27/B24</f>
        <v>0</v>
      </c>
      <c r="C28" s="55">
        <f t="shared" si="29"/>
        <v>0</v>
      </c>
      <c r="D28" s="55">
        <f t="shared" si="29"/>
        <v>-3.6906620878683162E-2</v>
      </c>
      <c r="E28" s="55">
        <f t="shared" si="29"/>
        <v>-7.4470189957092385</v>
      </c>
      <c r="F28" s="55">
        <f t="shared" si="29"/>
        <v>-5.062363009299669</v>
      </c>
      <c r="G28" s="55">
        <f t="shared" si="29"/>
        <v>-3.033680340322789</v>
      </c>
      <c r="H28" s="55">
        <f t="shared" si="29"/>
        <v>-7.4002523622897964</v>
      </c>
      <c r="I28" s="55">
        <f t="shared" si="29"/>
        <v>-22.340844849653774</v>
      </c>
      <c r="J28" s="55">
        <f t="shared" si="29"/>
        <v>27.677878240509223</v>
      </c>
      <c r="K28" s="55">
        <f t="shared" si="29"/>
        <v>63.161961342882456</v>
      </c>
      <c r="L28" s="55">
        <f t="shared" si="29"/>
        <v>75.78093418968092</v>
      </c>
      <c r="M28" s="55">
        <f t="shared" si="29"/>
        <v>116.04851094383574</v>
      </c>
      <c r="N28" s="55">
        <f t="shared" si="29"/>
        <v>217.2525897991203</v>
      </c>
      <c r="O28" s="55">
        <f t="shared" si="29"/>
        <v>345.55998495426422</v>
      </c>
      <c r="P28" s="55">
        <f t="shared" si="29"/>
        <v>300.24701079221211</v>
      </c>
      <c r="Q28" s="55">
        <f t="shared" si="29"/>
        <v>332.81695684079472</v>
      </c>
      <c r="R28" s="55">
        <f t="shared" si="29"/>
        <v>397.19439860647822</v>
      </c>
      <c r="S28" s="55">
        <f t="shared" si="29"/>
        <v>354.98928741296822</v>
      </c>
      <c r="T28" s="55">
        <f t="shared" si="29"/>
        <v>483.41382358549731</v>
      </c>
      <c r="U28" s="55">
        <f t="shared" si="29"/>
        <v>463.92751127990829</v>
      </c>
      <c r="V28" s="55">
        <f t="shared" si="29"/>
        <v>440.98891127397388</v>
      </c>
      <c r="W28" s="55">
        <f t="shared" si="29"/>
        <v>591.92295279031339</v>
      </c>
      <c r="X28" s="55">
        <f t="shared" si="29"/>
        <v>516.91055825161652</v>
      </c>
    </row>
    <row r="29" spans="1:27" x14ac:dyDescent="0.25">
      <c r="A29" s="56" t="s">
        <v>42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f>+'FCAS benefits'!K10</f>
        <v>15.788363499540408</v>
      </c>
      <c r="K29" s="57">
        <f>+'FCAS benefits'!L10</f>
        <v>15.876122651112929</v>
      </c>
      <c r="L29" s="57">
        <f>+'FCAS benefits'!M10</f>
        <v>15.961779131322926</v>
      </c>
      <c r="M29" s="57">
        <f>+'FCAS benefits'!N10</f>
        <v>16.048292176335021</v>
      </c>
      <c r="N29" s="57">
        <f>+'FCAS benefits'!O10</f>
        <v>16.135670351797238</v>
      </c>
      <c r="O29" s="57">
        <f>+'FCAS benefits'!P10</f>
        <v>16.223922309014075</v>
      </c>
      <c r="P29" s="57">
        <f>+'FCAS benefits'!Q10</f>
        <v>16.313056785803084</v>
      </c>
      <c r="Q29" s="57">
        <f>+'FCAS benefits'!R10</f>
        <v>16.40308260735998</v>
      </c>
      <c r="R29" s="57">
        <f>+'FCAS benefits'!S10</f>
        <v>16.49400868713245</v>
      </c>
      <c r="S29" s="57">
        <f>+'FCAS benefits'!T10</f>
        <v>16.585844027702642</v>
      </c>
      <c r="T29" s="57">
        <f>+'FCAS benefits'!U10</f>
        <v>16.678597721678535</v>
      </c>
      <c r="U29" s="57">
        <f>+'FCAS benefits'!V10</f>
        <v>16.772278952594188</v>
      </c>
      <c r="V29" s="57">
        <f>+'FCAS benefits'!W10</f>
        <v>16.866896995818998</v>
      </c>
      <c r="W29" s="57">
        <f>+'FCAS benefits'!X10</f>
        <v>16.962461219476054</v>
      </c>
      <c r="X29" s="57">
        <f>+'FCAS benefits'!Y10</f>
        <v>17.058981085369684</v>
      </c>
    </row>
    <row r="30" spans="1:27" x14ac:dyDescent="0.25">
      <c r="A30" s="52" t="s">
        <v>43</v>
      </c>
      <c r="B30" s="53">
        <f>+B29+B28</f>
        <v>0</v>
      </c>
      <c r="C30" s="53">
        <f t="shared" ref="C30:X30" si="30">+C29+C28</f>
        <v>0</v>
      </c>
      <c r="D30" s="53">
        <f t="shared" si="30"/>
        <v>-3.6906620878683162E-2</v>
      </c>
      <c r="E30" s="53">
        <f t="shared" si="30"/>
        <v>-7.4470189957092385</v>
      </c>
      <c r="F30" s="53">
        <f t="shared" si="30"/>
        <v>-5.062363009299669</v>
      </c>
      <c r="G30" s="53">
        <f t="shared" si="30"/>
        <v>-3.033680340322789</v>
      </c>
      <c r="H30" s="53">
        <f t="shared" si="30"/>
        <v>-7.4002523622897964</v>
      </c>
      <c r="I30" s="53">
        <f t="shared" si="30"/>
        <v>-22.340844849653774</v>
      </c>
      <c r="J30" s="53">
        <f t="shared" si="30"/>
        <v>43.466241740049632</v>
      </c>
      <c r="K30" s="53">
        <f t="shared" si="30"/>
        <v>79.038083993995386</v>
      </c>
      <c r="L30" s="53">
        <f t="shared" si="30"/>
        <v>91.742713321003848</v>
      </c>
      <c r="M30" s="53">
        <f t="shared" si="30"/>
        <v>132.09680312017076</v>
      </c>
      <c r="N30" s="53">
        <f t="shared" si="30"/>
        <v>233.38826015091755</v>
      </c>
      <c r="O30" s="53">
        <f t="shared" si="30"/>
        <v>361.78390726327831</v>
      </c>
      <c r="P30" s="53">
        <f t="shared" si="30"/>
        <v>316.56006757801521</v>
      </c>
      <c r="Q30" s="53">
        <f t="shared" si="30"/>
        <v>349.22003944815469</v>
      </c>
      <c r="R30" s="53">
        <f t="shared" si="30"/>
        <v>413.68840729361068</v>
      </c>
      <c r="S30" s="53">
        <f t="shared" si="30"/>
        <v>371.57513144067087</v>
      </c>
      <c r="T30" s="53">
        <f t="shared" si="30"/>
        <v>500.09242130717587</v>
      </c>
      <c r="U30" s="53">
        <f t="shared" si="30"/>
        <v>480.69979023250249</v>
      </c>
      <c r="V30" s="53">
        <f t="shared" si="30"/>
        <v>457.85580826979287</v>
      </c>
      <c r="W30" s="53">
        <f t="shared" si="30"/>
        <v>608.88541400978943</v>
      </c>
      <c r="X30" s="53">
        <f t="shared" si="30"/>
        <v>533.96953933698626</v>
      </c>
    </row>
    <row r="31" spans="1:27" x14ac:dyDescent="0.25">
      <c r="A31" s="59" t="s">
        <v>75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f>+'Project costs'!$C$28</f>
        <v>108.69175122137089</v>
      </c>
      <c r="K31" s="60">
        <f>+J31</f>
        <v>108.69175122137089</v>
      </c>
      <c r="L31" s="60">
        <f>+K31</f>
        <v>108.69175122137089</v>
      </c>
      <c r="M31" s="60">
        <f>+L31*2</f>
        <v>217.38350244274179</v>
      </c>
      <c r="N31" s="60">
        <f>+M31</f>
        <v>217.38350244274179</v>
      </c>
      <c r="O31" s="60">
        <f t="shared" ref="O31:X31" si="31">+N31</f>
        <v>217.38350244274179</v>
      </c>
      <c r="P31" s="60">
        <f t="shared" si="31"/>
        <v>217.38350244274179</v>
      </c>
      <c r="Q31" s="60">
        <f t="shared" si="31"/>
        <v>217.38350244274179</v>
      </c>
      <c r="R31" s="60">
        <f t="shared" si="31"/>
        <v>217.38350244274179</v>
      </c>
      <c r="S31" s="60">
        <f t="shared" si="31"/>
        <v>217.38350244274179</v>
      </c>
      <c r="T31" s="60">
        <f t="shared" si="31"/>
        <v>217.38350244274179</v>
      </c>
      <c r="U31" s="60">
        <f t="shared" si="31"/>
        <v>217.38350244274179</v>
      </c>
      <c r="V31" s="60">
        <f t="shared" si="31"/>
        <v>217.38350244274179</v>
      </c>
      <c r="W31" s="60">
        <f t="shared" si="31"/>
        <v>217.38350244274179</v>
      </c>
      <c r="X31" s="60">
        <f t="shared" si="31"/>
        <v>217.38350244274179</v>
      </c>
    </row>
    <row r="32" spans="1:27" x14ac:dyDescent="0.25">
      <c r="A32" t="s">
        <v>76</v>
      </c>
      <c r="B32" s="43">
        <f>XNPV($B$3,B30:X30,$B$10:$X$10)</f>
        <v>1866.2046480277295</v>
      </c>
      <c r="C32" s="146"/>
      <c r="D32" s="147"/>
      <c r="E32" s="148"/>
      <c r="F32" s="149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Z32" s="85"/>
      <c r="AA32" s="85"/>
    </row>
    <row r="33" spans="1:27" x14ac:dyDescent="0.25">
      <c r="A33" t="s">
        <v>77</v>
      </c>
      <c r="B33" s="43">
        <f>+XNPV($B$3,B31:X31,$B$10:$X$10)</f>
        <v>1227.067708599142</v>
      </c>
      <c r="C33" s="146"/>
      <c r="D33" s="147"/>
      <c r="E33" s="148"/>
      <c r="F33" s="149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Z33" s="85"/>
      <c r="AA33" s="85"/>
    </row>
    <row r="34" spans="1:27" ht="15.75" thickBot="1" x14ac:dyDescent="0.3">
      <c r="A34" s="1" t="s">
        <v>78</v>
      </c>
      <c r="B34" s="74">
        <f>+B32-B33</f>
        <v>639.13693942858754</v>
      </c>
      <c r="C34" s="146"/>
      <c r="D34" s="147"/>
      <c r="E34" s="148"/>
      <c r="F34" s="149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Z34" s="85"/>
      <c r="AA34" s="85"/>
    </row>
    <row r="35" spans="1:27" ht="16.5" thickTop="1" thickBo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Z35" s="85"/>
      <c r="AA35" s="85"/>
    </row>
    <row r="36" spans="1:27" ht="15.75" thickTop="1" x14ac:dyDescent="0.25">
      <c r="A36" s="77" t="str">
        <f>+A2</f>
        <v>Option 1:  750 MW in 2027 and 750 MW in 2030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7" x14ac:dyDescent="0.25">
      <c r="A37" s="79" t="s">
        <v>81</v>
      </c>
      <c r="B37" s="80" t="str">
        <f>+Overview!D8</f>
        <v>High DER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7" x14ac:dyDescent="0.25">
      <c r="A38" s="2" t="s">
        <v>36</v>
      </c>
      <c r="B38" s="1">
        <v>0</v>
      </c>
      <c r="C38" s="1">
        <f>+B38+1</f>
        <v>1</v>
      </c>
      <c r="D38" s="1">
        <f t="shared" ref="D38:X38" si="32">+C38+1</f>
        <v>2</v>
      </c>
      <c r="E38" s="1">
        <f t="shared" si="32"/>
        <v>3</v>
      </c>
      <c r="F38" s="1">
        <f t="shared" si="32"/>
        <v>4</v>
      </c>
      <c r="G38" s="1">
        <f t="shared" si="32"/>
        <v>5</v>
      </c>
      <c r="H38" s="8">
        <f t="shared" si="32"/>
        <v>6</v>
      </c>
      <c r="I38" s="1">
        <f t="shared" si="32"/>
        <v>7</v>
      </c>
      <c r="J38" s="1">
        <f t="shared" si="32"/>
        <v>8</v>
      </c>
      <c r="K38" s="1">
        <f t="shared" si="32"/>
        <v>9</v>
      </c>
      <c r="L38" s="1">
        <f t="shared" si="32"/>
        <v>10</v>
      </c>
      <c r="M38" s="1">
        <f t="shared" si="32"/>
        <v>11</v>
      </c>
      <c r="N38" s="1">
        <f t="shared" si="32"/>
        <v>12</v>
      </c>
      <c r="O38" s="1">
        <f t="shared" si="32"/>
        <v>13</v>
      </c>
      <c r="P38" s="1">
        <f t="shared" si="32"/>
        <v>14</v>
      </c>
      <c r="Q38" s="1">
        <f t="shared" si="32"/>
        <v>15</v>
      </c>
      <c r="R38" s="1">
        <f t="shared" si="32"/>
        <v>16</v>
      </c>
      <c r="S38" s="1">
        <f t="shared" si="32"/>
        <v>17</v>
      </c>
      <c r="T38" s="1">
        <f t="shared" si="32"/>
        <v>18</v>
      </c>
      <c r="U38" s="1">
        <f t="shared" si="32"/>
        <v>19</v>
      </c>
      <c r="V38" s="1">
        <f t="shared" si="32"/>
        <v>20</v>
      </c>
      <c r="W38" s="1">
        <f t="shared" si="32"/>
        <v>21</v>
      </c>
      <c r="X38" s="1">
        <f t="shared" si="32"/>
        <v>22</v>
      </c>
    </row>
    <row r="39" spans="1:27" x14ac:dyDescent="0.25">
      <c r="A39" t="s">
        <v>37</v>
      </c>
      <c r="B39" s="4">
        <v>1</v>
      </c>
      <c r="C39" s="4">
        <f>1/((1+$B$3)^((C40-$B$10)/365))</f>
        <v>0.94413876992960177</v>
      </c>
      <c r="D39" s="4">
        <f t="shared" ref="D39" si="33">1/((1+$B$3)^((D40-$B$10)/365))</f>
        <v>0.89153802637356161</v>
      </c>
      <c r="E39" s="4">
        <f t="shared" ref="E39" si="34">1/((1+$B$3)^((E40-$B$10)/365))</f>
        <v>0.84186782471535571</v>
      </c>
      <c r="F39" s="4">
        <f t="shared" ref="F39" si="35">1/((1+$B$3)^((F40-$B$10)/365))</f>
        <v>0.79496489585963725</v>
      </c>
      <c r="G39" s="4">
        <f t="shared" ref="G39" si="36">1/((1+$B$3)^((G40-$B$10)/365))</f>
        <v>0.75055717891413165</v>
      </c>
      <c r="H39" s="4">
        <f t="shared" ref="H39" si="37">1/((1+$B$3)^((H40-$B$10)/365))</f>
        <v>0.70874143429096481</v>
      </c>
      <c r="I39" s="4">
        <f t="shared" ref="I39" si="38">1/((1+$B$3)^((I40-$B$10)/365))</f>
        <v>0.66925536760242199</v>
      </c>
      <c r="J39" s="4">
        <f t="shared" ref="J39" si="39">1/((1+$B$3)^((J40-$B$10)/365))</f>
        <v>0.63196918564912374</v>
      </c>
      <c r="K39" s="4">
        <f t="shared" ref="K39" si="40">1/((1+$B$3)^((K40-$B$10)/365))</f>
        <v>0.59666660957217577</v>
      </c>
      <c r="L39" s="4">
        <f t="shared" ref="L39" si="41">1/((1+$B$3)^((L40-$B$10)/365))</f>
        <v>0.56342456050252676</v>
      </c>
      <c r="M39" s="4">
        <f t="shared" ref="M39" si="42">1/((1+$B$3)^((M40-$B$10)/365))</f>
        <v>0.5320345236095626</v>
      </c>
      <c r="N39" s="4">
        <f t="shared" ref="N39" si="43">1/((1+$B$3)^((N40-$B$10)/365))</f>
        <v>0.50239331785605534</v>
      </c>
      <c r="O39" s="4">
        <f t="shared" ref="O39" si="44">1/((1+$B$3)^((O40-$B$10)/365))</f>
        <v>0.47432900914146753</v>
      </c>
      <c r="P39" s="4">
        <f t="shared" ref="P39" si="45">1/((1+$B$3)^((P40-$B$10)/365))</f>
        <v>0.44790274706465294</v>
      </c>
      <c r="Q39" s="4">
        <f t="shared" ref="Q39" si="46">1/((1+$B$3)^((Q40-$B$10)/365))</f>
        <v>0.42294876965500755</v>
      </c>
      <c r="R39" s="4">
        <f t="shared" ref="R39" si="47">1/((1+$B$3)^((R40-$B$10)/365))</f>
        <v>0.39938505161001664</v>
      </c>
      <c r="S39" s="4">
        <f t="shared" ref="S39" si="48">1/((1+$B$3)^((S40-$B$10)/365))</f>
        <v>0.37707491135535165</v>
      </c>
      <c r="T39" s="4">
        <f t="shared" ref="T39" si="49">1/((1+$B$3)^((T40-$B$10)/365))</f>
        <v>0.35606696067549731</v>
      </c>
      <c r="U39" s="4">
        <f t="shared" ref="U39" si="50">1/((1+$B$3)^((U40-$B$10)/365))</f>
        <v>0.33622942462275479</v>
      </c>
      <c r="V39" s="4">
        <f t="shared" ref="V39" si="51">1/((1+$B$3)^((V40-$B$10)/365))</f>
        <v>0.31749709596105269</v>
      </c>
      <c r="W39" s="4">
        <f t="shared" ref="W39" si="52">1/((1+$B$3)^((W40-$B$10)/365))</f>
        <v>0.29976131763688901</v>
      </c>
      <c r="X39" s="4">
        <f t="shared" ref="X39" si="53">1/((1+$B$3)^((X40-$B$10)/365))</f>
        <v>0.28306073431245427</v>
      </c>
    </row>
    <row r="40" spans="1:27" x14ac:dyDescent="0.25">
      <c r="A40" s="5" t="s">
        <v>79</v>
      </c>
      <c r="B40" s="6">
        <v>43647</v>
      </c>
      <c r="C40" s="6">
        <f>EDATE(B40,12)</f>
        <v>44013</v>
      </c>
      <c r="D40" s="6">
        <f t="shared" ref="D40:X40" si="54">EDATE(C40,12)</f>
        <v>44378</v>
      </c>
      <c r="E40" s="6">
        <f t="shared" si="54"/>
        <v>44743</v>
      </c>
      <c r="F40" s="6">
        <f t="shared" si="54"/>
        <v>45108</v>
      </c>
      <c r="G40" s="6">
        <f t="shared" si="54"/>
        <v>45474</v>
      </c>
      <c r="H40" s="6">
        <f t="shared" si="54"/>
        <v>45839</v>
      </c>
      <c r="I40" s="6">
        <f t="shared" si="54"/>
        <v>46204</v>
      </c>
      <c r="J40" s="6">
        <f t="shared" si="54"/>
        <v>46569</v>
      </c>
      <c r="K40" s="6">
        <f t="shared" si="54"/>
        <v>46935</v>
      </c>
      <c r="L40" s="6">
        <f t="shared" si="54"/>
        <v>47300</v>
      </c>
      <c r="M40" s="6">
        <f t="shared" si="54"/>
        <v>47665</v>
      </c>
      <c r="N40" s="6">
        <f t="shared" si="54"/>
        <v>48030</v>
      </c>
      <c r="O40" s="6">
        <f t="shared" si="54"/>
        <v>48396</v>
      </c>
      <c r="P40" s="6">
        <f t="shared" si="54"/>
        <v>48761</v>
      </c>
      <c r="Q40" s="6">
        <f t="shared" si="54"/>
        <v>49126</v>
      </c>
      <c r="R40" s="6">
        <f t="shared" si="54"/>
        <v>49491</v>
      </c>
      <c r="S40" s="6">
        <f t="shared" si="54"/>
        <v>49857</v>
      </c>
      <c r="T40" s="6">
        <f t="shared" si="54"/>
        <v>50222</v>
      </c>
      <c r="U40" s="6">
        <f t="shared" si="54"/>
        <v>50587</v>
      </c>
      <c r="V40" s="6">
        <f t="shared" si="54"/>
        <v>50952</v>
      </c>
      <c r="W40" s="6">
        <f t="shared" si="54"/>
        <v>51318</v>
      </c>
      <c r="X40" s="6">
        <f t="shared" si="54"/>
        <v>51683</v>
      </c>
    </row>
    <row r="41" spans="1:27" x14ac:dyDescent="0.25">
      <c r="A41" s="50" t="s">
        <v>41</v>
      </c>
      <c r="B41" s="51" t="s">
        <v>38</v>
      </c>
      <c r="C41" s="51" t="s">
        <v>4</v>
      </c>
      <c r="D41" s="51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1" t="s">
        <v>12</v>
      </c>
      <c r="L41" s="51" t="s">
        <v>13</v>
      </c>
      <c r="M41" s="51" t="s">
        <v>14</v>
      </c>
      <c r="N41" s="51" t="s">
        <v>15</v>
      </c>
      <c r="O41" s="51" t="s">
        <v>16</v>
      </c>
      <c r="P41" s="51" t="s">
        <v>17</v>
      </c>
      <c r="Q41" s="51" t="s">
        <v>18</v>
      </c>
      <c r="R41" s="51" t="s">
        <v>19</v>
      </c>
      <c r="S41" s="51" t="s">
        <v>20</v>
      </c>
      <c r="T41" s="51" t="s">
        <v>21</v>
      </c>
      <c r="U41" s="51" t="s">
        <v>22</v>
      </c>
      <c r="V41" s="51" t="s">
        <v>23</v>
      </c>
      <c r="W41" s="51" t="s">
        <v>24</v>
      </c>
      <c r="X41" s="51" t="s">
        <v>25</v>
      </c>
    </row>
    <row r="42" spans="1:27" x14ac:dyDescent="0.25">
      <c r="A42" s="58" t="s">
        <v>44</v>
      </c>
      <c r="B42" s="83">
        <v>0</v>
      </c>
      <c r="C42" s="83">
        <v>0</v>
      </c>
      <c r="D42" s="83">
        <v>-4.9313367196646141E-2</v>
      </c>
      <c r="E42" s="83">
        <v>-8.5483559831118328</v>
      </c>
      <c r="F42" s="83">
        <v>-6.7170544581790637</v>
      </c>
      <c r="G42" s="83">
        <v>-4.5954163746514496</v>
      </c>
      <c r="H42" s="83">
        <v>-23.137662975432704</v>
      </c>
      <c r="I42" s="83">
        <v>-7.8919721318125085</v>
      </c>
      <c r="J42" s="83">
        <v>14.190105949964618</v>
      </c>
      <c r="K42" s="83">
        <v>25.149593807810106</v>
      </c>
      <c r="L42" s="83">
        <v>30.94736485215526</v>
      </c>
      <c r="M42" s="83">
        <v>82.629952049861004</v>
      </c>
      <c r="N42" s="83">
        <v>100.79713932449431</v>
      </c>
      <c r="O42" s="83">
        <v>170.4176187037724</v>
      </c>
      <c r="P42" s="83">
        <v>134.15816600635708</v>
      </c>
      <c r="Q42" s="83">
        <v>147.75728164452539</v>
      </c>
      <c r="R42" s="83">
        <v>163.48831468420713</v>
      </c>
      <c r="S42" s="83">
        <v>123.68281368834732</v>
      </c>
      <c r="T42" s="83">
        <v>170.48208689851481</v>
      </c>
      <c r="U42" s="83">
        <v>148.44771919385767</v>
      </c>
      <c r="V42" s="83">
        <v>142.78827943130273</v>
      </c>
      <c r="W42" s="83">
        <v>171.99747489183528</v>
      </c>
      <c r="X42" s="83">
        <v>156.74398600579252</v>
      </c>
    </row>
    <row r="43" spans="1:27" x14ac:dyDescent="0.25">
      <c r="A43" s="54" t="s">
        <v>46</v>
      </c>
      <c r="B43" s="55">
        <f t="shared" ref="B43:X43" si="55">+B42/B39</f>
        <v>0</v>
      </c>
      <c r="C43" s="55">
        <f t="shared" si="55"/>
        <v>0</v>
      </c>
      <c r="D43" s="55">
        <f t="shared" si="55"/>
        <v>-5.531269080830372E-2</v>
      </c>
      <c r="E43" s="55">
        <f t="shared" si="55"/>
        <v>-10.154035743083686</v>
      </c>
      <c r="F43" s="55">
        <f t="shared" si="55"/>
        <v>-8.4494982019496092</v>
      </c>
      <c r="G43" s="55">
        <f t="shared" si="55"/>
        <v>-6.1226732669453199</v>
      </c>
      <c r="H43" s="55">
        <f t="shared" si="55"/>
        <v>-32.646127143081394</v>
      </c>
      <c r="I43" s="55">
        <f t="shared" si="55"/>
        <v>-11.792168600881235</v>
      </c>
      <c r="J43" s="55">
        <f t="shared" si="55"/>
        <v>22.453794064957972</v>
      </c>
      <c r="K43" s="55">
        <f t="shared" si="55"/>
        <v>42.150161253104088</v>
      </c>
      <c r="L43" s="55">
        <f t="shared" si="55"/>
        <v>54.92725561085382</v>
      </c>
      <c r="M43" s="55">
        <f t="shared" si="55"/>
        <v>155.3093800929723</v>
      </c>
      <c r="N43" s="55">
        <f t="shared" si="55"/>
        <v>200.63391717597344</v>
      </c>
      <c r="O43" s="55">
        <f t="shared" si="55"/>
        <v>359.28145953423177</v>
      </c>
      <c r="P43" s="55">
        <f t="shared" si="55"/>
        <v>299.52521364418402</v>
      </c>
      <c r="Q43" s="55">
        <f t="shared" si="55"/>
        <v>349.35030492002284</v>
      </c>
      <c r="R43" s="55">
        <f t="shared" si="55"/>
        <v>409.35010968774782</v>
      </c>
      <c r="S43" s="55">
        <f t="shared" si="55"/>
        <v>328.00594779372597</v>
      </c>
      <c r="T43" s="55">
        <f t="shared" si="55"/>
        <v>478.79220968744744</v>
      </c>
      <c r="U43" s="55">
        <f t="shared" si="55"/>
        <v>441.50722192269205</v>
      </c>
      <c r="V43" s="55">
        <f t="shared" si="55"/>
        <v>449.73097785064004</v>
      </c>
      <c r="W43" s="55">
        <f t="shared" si="55"/>
        <v>573.78142132462074</v>
      </c>
      <c r="X43" s="55">
        <f t="shared" si="55"/>
        <v>553.74683594500948</v>
      </c>
    </row>
    <row r="44" spans="1:27" x14ac:dyDescent="0.25">
      <c r="A44" s="56" t="s">
        <v>42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f>+'FCAS benefits'!K10</f>
        <v>15.788363499540408</v>
      </c>
      <c r="K44" s="57">
        <f>+'FCAS benefits'!L10</f>
        <v>15.876122651112929</v>
      </c>
      <c r="L44" s="57">
        <f>+'FCAS benefits'!M10</f>
        <v>15.961779131322926</v>
      </c>
      <c r="M44" s="57">
        <f>+'FCAS benefits'!N10</f>
        <v>16.048292176335021</v>
      </c>
      <c r="N44" s="57">
        <f>+'FCAS benefits'!O10</f>
        <v>16.135670351797238</v>
      </c>
      <c r="O44" s="57">
        <f>+'FCAS benefits'!P10</f>
        <v>16.223922309014075</v>
      </c>
      <c r="P44" s="57">
        <f>+'FCAS benefits'!Q10</f>
        <v>16.313056785803084</v>
      </c>
      <c r="Q44" s="57">
        <f>+'FCAS benefits'!R10</f>
        <v>16.40308260735998</v>
      </c>
      <c r="R44" s="57">
        <f>+'FCAS benefits'!S10</f>
        <v>16.49400868713245</v>
      </c>
      <c r="S44" s="57">
        <f>+'FCAS benefits'!T10</f>
        <v>16.585844027702642</v>
      </c>
      <c r="T44" s="57">
        <f>+'FCAS benefits'!U10</f>
        <v>16.678597721678535</v>
      </c>
      <c r="U44" s="57">
        <f>+'FCAS benefits'!V10</f>
        <v>16.772278952594188</v>
      </c>
      <c r="V44" s="57">
        <f>+'FCAS benefits'!W10</f>
        <v>16.866896995818998</v>
      </c>
      <c r="W44" s="57">
        <f>+'FCAS benefits'!X10</f>
        <v>16.962461219476054</v>
      </c>
      <c r="X44" s="57">
        <f>+'FCAS benefits'!Y10</f>
        <v>17.058981085369684</v>
      </c>
    </row>
    <row r="45" spans="1:27" x14ac:dyDescent="0.25">
      <c r="A45" s="52" t="s">
        <v>43</v>
      </c>
      <c r="B45" s="53">
        <f>+B44+B43</f>
        <v>0</v>
      </c>
      <c r="C45" s="53">
        <f t="shared" ref="C45:X45" si="56">+C44+C43</f>
        <v>0</v>
      </c>
      <c r="D45" s="53">
        <f t="shared" si="56"/>
        <v>-5.531269080830372E-2</v>
      </c>
      <c r="E45" s="53">
        <f t="shared" si="56"/>
        <v>-10.154035743083686</v>
      </c>
      <c r="F45" s="53">
        <f t="shared" si="56"/>
        <v>-8.4494982019496092</v>
      </c>
      <c r="G45" s="53">
        <f t="shared" si="56"/>
        <v>-6.1226732669453199</v>
      </c>
      <c r="H45" s="53">
        <f t="shared" si="56"/>
        <v>-32.646127143081394</v>
      </c>
      <c r="I45" s="53">
        <f t="shared" si="56"/>
        <v>-11.792168600881235</v>
      </c>
      <c r="J45" s="53">
        <f t="shared" si="56"/>
        <v>38.242157564498378</v>
      </c>
      <c r="K45" s="53">
        <f t="shared" si="56"/>
        <v>58.026283904217017</v>
      </c>
      <c r="L45" s="53">
        <f t="shared" si="56"/>
        <v>70.889034742176747</v>
      </c>
      <c r="M45" s="53">
        <f t="shared" si="56"/>
        <v>171.35767226930733</v>
      </c>
      <c r="N45" s="53">
        <f t="shared" si="56"/>
        <v>216.76958752777068</v>
      </c>
      <c r="O45" s="53">
        <f t="shared" si="56"/>
        <v>375.50538184324586</v>
      </c>
      <c r="P45" s="53">
        <f t="shared" si="56"/>
        <v>315.83827042998712</v>
      </c>
      <c r="Q45" s="53">
        <f t="shared" si="56"/>
        <v>365.75338752738281</v>
      </c>
      <c r="R45" s="53">
        <f t="shared" si="56"/>
        <v>425.84411837488028</v>
      </c>
      <c r="S45" s="53">
        <f t="shared" si="56"/>
        <v>344.59179182142861</v>
      </c>
      <c r="T45" s="53">
        <f t="shared" si="56"/>
        <v>495.470807409126</v>
      </c>
      <c r="U45" s="53">
        <f t="shared" si="56"/>
        <v>458.27950087528626</v>
      </c>
      <c r="V45" s="53">
        <f t="shared" si="56"/>
        <v>466.59787484645904</v>
      </c>
      <c r="W45" s="53">
        <f t="shared" si="56"/>
        <v>590.74388254409678</v>
      </c>
      <c r="X45" s="53">
        <f t="shared" si="56"/>
        <v>570.80581703037922</v>
      </c>
    </row>
    <row r="46" spans="1:27" x14ac:dyDescent="0.25">
      <c r="A46" s="59" t="s">
        <v>75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f>+J31</f>
        <v>108.69175122137089</v>
      </c>
      <c r="K46" s="60">
        <f t="shared" ref="K46:X46" si="57">+K31</f>
        <v>108.69175122137089</v>
      </c>
      <c r="L46" s="60">
        <f t="shared" si="57"/>
        <v>108.69175122137089</v>
      </c>
      <c r="M46" s="60">
        <f t="shared" si="57"/>
        <v>217.38350244274179</v>
      </c>
      <c r="N46" s="60">
        <f t="shared" si="57"/>
        <v>217.38350244274179</v>
      </c>
      <c r="O46" s="60">
        <f t="shared" si="57"/>
        <v>217.38350244274179</v>
      </c>
      <c r="P46" s="60">
        <f t="shared" si="57"/>
        <v>217.38350244274179</v>
      </c>
      <c r="Q46" s="60">
        <f t="shared" si="57"/>
        <v>217.38350244274179</v>
      </c>
      <c r="R46" s="60">
        <f t="shared" si="57"/>
        <v>217.38350244274179</v>
      </c>
      <c r="S46" s="60">
        <f t="shared" si="57"/>
        <v>217.38350244274179</v>
      </c>
      <c r="T46" s="60">
        <f t="shared" si="57"/>
        <v>217.38350244274179</v>
      </c>
      <c r="U46" s="60">
        <f t="shared" si="57"/>
        <v>217.38350244274179</v>
      </c>
      <c r="V46" s="60">
        <f t="shared" si="57"/>
        <v>217.38350244274179</v>
      </c>
      <c r="W46" s="60">
        <f t="shared" si="57"/>
        <v>217.38350244274179</v>
      </c>
      <c r="X46" s="60">
        <f t="shared" si="57"/>
        <v>217.38350244274179</v>
      </c>
    </row>
    <row r="47" spans="1:27" x14ac:dyDescent="0.25">
      <c r="A47" t="s">
        <v>76</v>
      </c>
      <c r="B47" s="43">
        <f>XNPV($B$3,B45:X45,$B$10:$X$10)</f>
        <v>1839.4545994582436</v>
      </c>
      <c r="C47" s="146"/>
      <c r="D47" s="147"/>
      <c r="E47" s="148"/>
      <c r="F47" s="149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7" x14ac:dyDescent="0.25">
      <c r="A48" t="s">
        <v>77</v>
      </c>
      <c r="B48" s="43">
        <f>+XNPV($B$3,B46:X46,$B$10:$X$10)</f>
        <v>1227.067708599142</v>
      </c>
      <c r="C48" s="146"/>
      <c r="D48" s="147"/>
      <c r="E48" s="148"/>
      <c r="F48" s="149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49" spans="1:24" ht="15.75" thickBot="1" x14ac:dyDescent="0.3">
      <c r="A49" s="1" t="s">
        <v>78</v>
      </c>
      <c r="B49" s="74">
        <f>+B47-B48</f>
        <v>612.38689085910164</v>
      </c>
      <c r="C49" s="146"/>
      <c r="D49" s="147"/>
      <c r="E49" s="148"/>
      <c r="F49" s="149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</row>
    <row r="50" spans="1:24" ht="16.5" thickTop="1" thickBo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ht="15.75" thickTop="1" x14ac:dyDescent="0.25">
      <c r="A51" s="77" t="str">
        <f>+A2</f>
        <v>Option 1:  750 MW in 2027 and 750 MW in 2030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x14ac:dyDescent="0.25">
      <c r="A52" s="79" t="s">
        <v>81</v>
      </c>
      <c r="B52" s="80" t="str">
        <f>+Overview!D9</f>
        <v xml:space="preserve">Fast Change 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2" t="s">
        <v>36</v>
      </c>
      <c r="B53" s="1">
        <v>0</v>
      </c>
      <c r="C53" s="1">
        <f>+B53+1</f>
        <v>1</v>
      </c>
      <c r="D53" s="1">
        <f t="shared" ref="D53:X53" si="58">+C53+1</f>
        <v>2</v>
      </c>
      <c r="E53" s="1">
        <f t="shared" si="58"/>
        <v>3</v>
      </c>
      <c r="F53" s="1">
        <f t="shared" si="58"/>
        <v>4</v>
      </c>
      <c r="G53" s="1">
        <f t="shared" si="58"/>
        <v>5</v>
      </c>
      <c r="H53" s="8">
        <f t="shared" si="58"/>
        <v>6</v>
      </c>
      <c r="I53" s="1">
        <f t="shared" si="58"/>
        <v>7</v>
      </c>
      <c r="J53" s="1">
        <f t="shared" si="58"/>
        <v>8</v>
      </c>
      <c r="K53" s="1">
        <f t="shared" si="58"/>
        <v>9</v>
      </c>
      <c r="L53" s="1">
        <f t="shared" si="58"/>
        <v>10</v>
      </c>
      <c r="M53" s="1">
        <f t="shared" si="58"/>
        <v>11</v>
      </c>
      <c r="N53" s="1">
        <f t="shared" si="58"/>
        <v>12</v>
      </c>
      <c r="O53" s="1">
        <f t="shared" si="58"/>
        <v>13</v>
      </c>
      <c r="P53" s="1">
        <f t="shared" si="58"/>
        <v>14</v>
      </c>
      <c r="Q53" s="1">
        <f t="shared" si="58"/>
        <v>15</v>
      </c>
      <c r="R53" s="1">
        <f t="shared" si="58"/>
        <v>16</v>
      </c>
      <c r="S53" s="1">
        <f t="shared" si="58"/>
        <v>17</v>
      </c>
      <c r="T53" s="1">
        <f t="shared" si="58"/>
        <v>18</v>
      </c>
      <c r="U53" s="1">
        <f t="shared" si="58"/>
        <v>19</v>
      </c>
      <c r="V53" s="1">
        <f t="shared" si="58"/>
        <v>20</v>
      </c>
      <c r="W53" s="1">
        <f t="shared" si="58"/>
        <v>21</v>
      </c>
      <c r="X53" s="1">
        <f t="shared" si="58"/>
        <v>22</v>
      </c>
    </row>
    <row r="54" spans="1:24" x14ac:dyDescent="0.25">
      <c r="A54" t="s">
        <v>37</v>
      </c>
      <c r="B54" s="4">
        <v>1</v>
      </c>
      <c r="C54" s="4">
        <f>1/((1+$B$3)^((C55-$B$10)/365))</f>
        <v>0.94413876992960177</v>
      </c>
      <c r="D54" s="4">
        <f t="shared" ref="D54" si="59">1/((1+$B$3)^((D55-$B$10)/365))</f>
        <v>0.89153802637356161</v>
      </c>
      <c r="E54" s="4">
        <f t="shared" ref="E54" si="60">1/((1+$B$3)^((E55-$B$10)/365))</f>
        <v>0.84186782471535571</v>
      </c>
      <c r="F54" s="4">
        <f t="shared" ref="F54" si="61">1/((1+$B$3)^((F55-$B$10)/365))</f>
        <v>0.79496489585963725</v>
      </c>
      <c r="G54" s="4">
        <f t="shared" ref="G54" si="62">1/((1+$B$3)^((G55-$B$10)/365))</f>
        <v>0.75055717891413165</v>
      </c>
      <c r="H54" s="4">
        <f t="shared" ref="H54" si="63">1/((1+$B$3)^((H55-$B$10)/365))</f>
        <v>0.70874143429096481</v>
      </c>
      <c r="I54" s="4">
        <f t="shared" ref="I54" si="64">1/((1+$B$3)^((I55-$B$10)/365))</f>
        <v>0.66925536760242199</v>
      </c>
      <c r="J54" s="4">
        <f t="shared" ref="J54" si="65">1/((1+$B$3)^((J55-$B$10)/365))</f>
        <v>0.63196918564912374</v>
      </c>
      <c r="K54" s="4">
        <f t="shared" ref="K54" si="66">1/((1+$B$3)^((K55-$B$10)/365))</f>
        <v>0.59666660957217577</v>
      </c>
      <c r="L54" s="4">
        <f t="shared" ref="L54" si="67">1/((1+$B$3)^((L55-$B$10)/365))</f>
        <v>0.56342456050252676</v>
      </c>
      <c r="M54" s="4">
        <f t="shared" ref="M54" si="68">1/((1+$B$3)^((M55-$B$10)/365))</f>
        <v>0.5320345236095626</v>
      </c>
      <c r="N54" s="4">
        <f t="shared" ref="N54" si="69">1/((1+$B$3)^((N55-$B$10)/365))</f>
        <v>0.50239331785605534</v>
      </c>
      <c r="O54" s="4">
        <f t="shared" ref="O54" si="70">1/((1+$B$3)^((O55-$B$10)/365))</f>
        <v>0.47432900914146753</v>
      </c>
      <c r="P54" s="4">
        <f t="shared" ref="P54" si="71">1/((1+$B$3)^((P55-$B$10)/365))</f>
        <v>0.44790274706465294</v>
      </c>
      <c r="Q54" s="4">
        <f t="shared" ref="Q54" si="72">1/((1+$B$3)^((Q55-$B$10)/365))</f>
        <v>0.42294876965500755</v>
      </c>
      <c r="R54" s="4">
        <f t="shared" ref="R54" si="73">1/((1+$B$3)^((R55-$B$10)/365))</f>
        <v>0.39938505161001664</v>
      </c>
      <c r="S54" s="4">
        <f t="shared" ref="S54" si="74">1/((1+$B$3)^((S55-$B$10)/365))</f>
        <v>0.37707491135535165</v>
      </c>
      <c r="T54" s="4">
        <f t="shared" ref="T54" si="75">1/((1+$B$3)^((T55-$B$10)/365))</f>
        <v>0.35606696067549731</v>
      </c>
      <c r="U54" s="4">
        <f t="shared" ref="U54" si="76">1/((1+$B$3)^((U55-$B$10)/365))</f>
        <v>0.33622942462275479</v>
      </c>
      <c r="V54" s="4">
        <f t="shared" ref="V54" si="77">1/((1+$B$3)^((V55-$B$10)/365))</f>
        <v>0.31749709596105269</v>
      </c>
      <c r="W54" s="4">
        <f t="shared" ref="W54" si="78">1/((1+$B$3)^((W55-$B$10)/365))</f>
        <v>0.29976131763688901</v>
      </c>
      <c r="X54" s="4">
        <f t="shared" ref="X54" si="79">1/((1+$B$3)^((X55-$B$10)/365))</f>
        <v>0.28306073431245427</v>
      </c>
    </row>
    <row r="55" spans="1:24" x14ac:dyDescent="0.25">
      <c r="A55" s="5" t="s">
        <v>79</v>
      </c>
      <c r="B55" s="6">
        <v>43647</v>
      </c>
      <c r="C55" s="6">
        <f>EDATE(B55,12)</f>
        <v>44013</v>
      </c>
      <c r="D55" s="6">
        <f t="shared" ref="D55:X55" si="80">EDATE(C55,12)</f>
        <v>44378</v>
      </c>
      <c r="E55" s="6">
        <f t="shared" si="80"/>
        <v>44743</v>
      </c>
      <c r="F55" s="6">
        <f t="shared" si="80"/>
        <v>45108</v>
      </c>
      <c r="G55" s="6">
        <f t="shared" si="80"/>
        <v>45474</v>
      </c>
      <c r="H55" s="6">
        <f t="shared" si="80"/>
        <v>45839</v>
      </c>
      <c r="I55" s="6">
        <f t="shared" si="80"/>
        <v>46204</v>
      </c>
      <c r="J55" s="6">
        <f t="shared" si="80"/>
        <v>46569</v>
      </c>
      <c r="K55" s="6">
        <f t="shared" si="80"/>
        <v>46935</v>
      </c>
      <c r="L55" s="6">
        <f t="shared" si="80"/>
        <v>47300</v>
      </c>
      <c r="M55" s="6">
        <f t="shared" si="80"/>
        <v>47665</v>
      </c>
      <c r="N55" s="6">
        <f t="shared" si="80"/>
        <v>48030</v>
      </c>
      <c r="O55" s="6">
        <f t="shared" si="80"/>
        <v>48396</v>
      </c>
      <c r="P55" s="6">
        <f t="shared" si="80"/>
        <v>48761</v>
      </c>
      <c r="Q55" s="6">
        <f t="shared" si="80"/>
        <v>49126</v>
      </c>
      <c r="R55" s="6">
        <f t="shared" si="80"/>
        <v>49491</v>
      </c>
      <c r="S55" s="6">
        <f t="shared" si="80"/>
        <v>49857</v>
      </c>
      <c r="T55" s="6">
        <f t="shared" si="80"/>
        <v>50222</v>
      </c>
      <c r="U55" s="6">
        <f t="shared" si="80"/>
        <v>50587</v>
      </c>
      <c r="V55" s="6">
        <f t="shared" si="80"/>
        <v>50952</v>
      </c>
      <c r="W55" s="6">
        <f t="shared" si="80"/>
        <v>51318</v>
      </c>
      <c r="X55" s="6">
        <f t="shared" si="80"/>
        <v>51683</v>
      </c>
    </row>
    <row r="56" spans="1:24" x14ac:dyDescent="0.25">
      <c r="A56" s="50" t="s">
        <v>41</v>
      </c>
      <c r="B56" s="51" t="s">
        <v>38</v>
      </c>
      <c r="C56" s="51" t="s">
        <v>4</v>
      </c>
      <c r="D56" s="51" t="s">
        <v>5</v>
      </c>
      <c r="E56" s="51" t="s">
        <v>6</v>
      </c>
      <c r="F56" s="51" t="s">
        <v>7</v>
      </c>
      <c r="G56" s="51" t="s">
        <v>8</v>
      </c>
      <c r="H56" s="51" t="s">
        <v>9</v>
      </c>
      <c r="I56" s="51" t="s">
        <v>10</v>
      </c>
      <c r="J56" s="51" t="s">
        <v>11</v>
      </c>
      <c r="K56" s="51" t="s">
        <v>12</v>
      </c>
      <c r="L56" s="51" t="s">
        <v>13</v>
      </c>
      <c r="M56" s="51" t="s">
        <v>14</v>
      </c>
      <c r="N56" s="51" t="s">
        <v>15</v>
      </c>
      <c r="O56" s="51" t="s">
        <v>16</v>
      </c>
      <c r="P56" s="51" t="s">
        <v>17</v>
      </c>
      <c r="Q56" s="51" t="s">
        <v>18</v>
      </c>
      <c r="R56" s="51" t="s">
        <v>19</v>
      </c>
      <c r="S56" s="51" t="s">
        <v>20</v>
      </c>
      <c r="T56" s="51" t="s">
        <v>21</v>
      </c>
      <c r="U56" s="51" t="s">
        <v>22</v>
      </c>
      <c r="V56" s="51" t="s">
        <v>23</v>
      </c>
      <c r="W56" s="51" t="s">
        <v>24</v>
      </c>
      <c r="X56" s="51" t="s">
        <v>25</v>
      </c>
    </row>
    <row r="57" spans="1:24" x14ac:dyDescent="0.25">
      <c r="A57" s="58" t="s">
        <v>44</v>
      </c>
      <c r="B57" s="83">
        <v>0</v>
      </c>
      <c r="C57" s="83">
        <v>0</v>
      </c>
      <c r="D57" s="83">
        <v>-0.21592270549808745</v>
      </c>
      <c r="E57" s="83">
        <v>-0.19897177941993505</v>
      </c>
      <c r="F57" s="83">
        <v>-0.41977263188528013</v>
      </c>
      <c r="G57" s="83">
        <v>-10.427806621618402</v>
      </c>
      <c r="H57" s="83">
        <v>-10.452877985558189</v>
      </c>
      <c r="I57" s="83">
        <v>-30.049833306505207</v>
      </c>
      <c r="J57" s="83">
        <v>46.379460428122911</v>
      </c>
      <c r="K57" s="83">
        <v>88.595284673110655</v>
      </c>
      <c r="L57" s="83">
        <v>77.848012673865469</v>
      </c>
      <c r="M57" s="83">
        <v>87.149972587460525</v>
      </c>
      <c r="N57" s="83">
        <v>88.245027951240445</v>
      </c>
      <c r="O57" s="83">
        <v>149.19826416450087</v>
      </c>
      <c r="P57" s="83">
        <v>135.48668388863143</v>
      </c>
      <c r="Q57" s="83">
        <v>165.88977275148409</v>
      </c>
      <c r="R57" s="83">
        <v>172.90714236375516</v>
      </c>
      <c r="S57" s="83">
        <v>153.14895271956539</v>
      </c>
      <c r="T57" s="83">
        <v>152.5859336864155</v>
      </c>
      <c r="U57" s="83">
        <v>158.19508112784251</v>
      </c>
      <c r="V57" s="83">
        <v>137.56241388305534</v>
      </c>
      <c r="W57" s="83">
        <v>183.58100320056383</v>
      </c>
      <c r="X57" s="83">
        <v>164.65256264815253</v>
      </c>
    </row>
    <row r="58" spans="1:24" x14ac:dyDescent="0.25">
      <c r="A58" s="54" t="s">
        <v>46</v>
      </c>
      <c r="B58" s="55">
        <f t="shared" ref="B58:X58" si="81">+B57/B54</f>
        <v>0</v>
      </c>
      <c r="C58" s="55">
        <f t="shared" si="81"/>
        <v>0</v>
      </c>
      <c r="D58" s="55">
        <f t="shared" si="81"/>
        <v>-0.24219124603846579</v>
      </c>
      <c r="E58" s="55">
        <f t="shared" si="81"/>
        <v>-0.23634562763722378</v>
      </c>
      <c r="F58" s="55">
        <f t="shared" si="81"/>
        <v>-0.52803920534297044</v>
      </c>
      <c r="G58" s="55">
        <f t="shared" si="81"/>
        <v>-13.893420667436461</v>
      </c>
      <c r="H58" s="55">
        <f t="shared" si="81"/>
        <v>-14.748506972807931</v>
      </c>
      <c r="I58" s="55">
        <f t="shared" si="81"/>
        <v>-44.900399400840691</v>
      </c>
      <c r="J58" s="55">
        <f t="shared" si="81"/>
        <v>73.388800405647146</v>
      </c>
      <c r="K58" s="55">
        <f t="shared" si="81"/>
        <v>148.48373153750902</v>
      </c>
      <c r="L58" s="55">
        <f t="shared" si="81"/>
        <v>138.16936308994352</v>
      </c>
      <c r="M58" s="55">
        <f t="shared" si="81"/>
        <v>163.80510797719617</v>
      </c>
      <c r="N58" s="55">
        <f t="shared" si="81"/>
        <v>175.64928675369887</v>
      </c>
      <c r="O58" s="55">
        <f t="shared" si="81"/>
        <v>314.54594024208802</v>
      </c>
      <c r="P58" s="55">
        <f t="shared" si="81"/>
        <v>302.49129923080039</v>
      </c>
      <c r="Q58" s="55">
        <f t="shared" si="81"/>
        <v>392.22190641858987</v>
      </c>
      <c r="R58" s="55">
        <f t="shared" si="81"/>
        <v>432.93343520676382</v>
      </c>
      <c r="S58" s="55">
        <f t="shared" si="81"/>
        <v>406.14994025746608</v>
      </c>
      <c r="T58" s="55">
        <f t="shared" si="81"/>
        <v>428.53157000847136</v>
      </c>
      <c r="U58" s="55">
        <f t="shared" si="81"/>
        <v>470.49743283276121</v>
      </c>
      <c r="V58" s="55">
        <f t="shared" si="81"/>
        <v>433.27140825228241</v>
      </c>
      <c r="W58" s="55">
        <f t="shared" si="81"/>
        <v>612.42392663532951</v>
      </c>
      <c r="X58" s="55">
        <f t="shared" si="81"/>
        <v>581.68634038235109</v>
      </c>
    </row>
    <row r="59" spans="1:24" x14ac:dyDescent="0.25">
      <c r="A59" s="56" t="s">
        <v>42</v>
      </c>
      <c r="B59" s="57">
        <v>0</v>
      </c>
      <c r="C59" s="57">
        <v>0</v>
      </c>
      <c r="D59" s="57">
        <v>0</v>
      </c>
      <c r="E59" s="57">
        <v>0</v>
      </c>
      <c r="F59" s="57">
        <v>0</v>
      </c>
      <c r="G59" s="57">
        <v>0</v>
      </c>
      <c r="H59" s="57">
        <v>0</v>
      </c>
      <c r="I59" s="57">
        <v>0</v>
      </c>
      <c r="J59" s="57">
        <f>+'FCAS benefits'!K10</f>
        <v>15.788363499540408</v>
      </c>
      <c r="K59" s="57">
        <f>+'FCAS benefits'!L10</f>
        <v>15.876122651112929</v>
      </c>
      <c r="L59" s="57">
        <f>+'FCAS benefits'!M10</f>
        <v>15.961779131322926</v>
      </c>
      <c r="M59" s="57">
        <f>+'FCAS benefits'!N10</f>
        <v>16.048292176335021</v>
      </c>
      <c r="N59" s="57">
        <f>+'FCAS benefits'!O10</f>
        <v>16.135670351797238</v>
      </c>
      <c r="O59" s="57">
        <f>+'FCAS benefits'!P10</f>
        <v>16.223922309014075</v>
      </c>
      <c r="P59" s="57">
        <f>+'FCAS benefits'!Q10</f>
        <v>16.313056785803084</v>
      </c>
      <c r="Q59" s="57">
        <f>+'FCAS benefits'!R10</f>
        <v>16.40308260735998</v>
      </c>
      <c r="R59" s="57">
        <f>+'FCAS benefits'!S10</f>
        <v>16.49400868713245</v>
      </c>
      <c r="S59" s="57">
        <f>+'FCAS benefits'!T10</f>
        <v>16.585844027702642</v>
      </c>
      <c r="T59" s="57">
        <f>+'FCAS benefits'!U10</f>
        <v>16.678597721678535</v>
      </c>
      <c r="U59" s="57">
        <f>+'FCAS benefits'!V10</f>
        <v>16.772278952594188</v>
      </c>
      <c r="V59" s="57">
        <f>+'FCAS benefits'!W10</f>
        <v>16.866896995818998</v>
      </c>
      <c r="W59" s="57">
        <f>+'FCAS benefits'!X10</f>
        <v>16.962461219476054</v>
      </c>
      <c r="X59" s="57">
        <f>+'FCAS benefits'!Y10</f>
        <v>17.058981085369684</v>
      </c>
    </row>
    <row r="60" spans="1:24" x14ac:dyDescent="0.25">
      <c r="A60" s="52" t="s">
        <v>43</v>
      </c>
      <c r="B60" s="53">
        <f>+B59+B58</f>
        <v>0</v>
      </c>
      <c r="C60" s="53">
        <f t="shared" ref="C60:X60" si="82">+C59+C58</f>
        <v>0</v>
      </c>
      <c r="D60" s="53">
        <f t="shared" si="82"/>
        <v>-0.24219124603846579</v>
      </c>
      <c r="E60" s="53">
        <f t="shared" si="82"/>
        <v>-0.23634562763722378</v>
      </c>
      <c r="F60" s="53">
        <f t="shared" si="82"/>
        <v>-0.52803920534297044</v>
      </c>
      <c r="G60" s="53">
        <f t="shared" si="82"/>
        <v>-13.893420667436461</v>
      </c>
      <c r="H60" s="53">
        <f t="shared" si="82"/>
        <v>-14.748506972807931</v>
      </c>
      <c r="I60" s="53">
        <f t="shared" si="82"/>
        <v>-44.900399400840691</v>
      </c>
      <c r="J60" s="53">
        <f t="shared" si="82"/>
        <v>89.177163905187555</v>
      </c>
      <c r="K60" s="53">
        <f t="shared" si="82"/>
        <v>164.35985418862194</v>
      </c>
      <c r="L60" s="53">
        <f t="shared" si="82"/>
        <v>154.13114222126643</v>
      </c>
      <c r="M60" s="53">
        <f t="shared" si="82"/>
        <v>179.8534001535312</v>
      </c>
      <c r="N60" s="53">
        <f t="shared" si="82"/>
        <v>191.78495710549612</v>
      </c>
      <c r="O60" s="53">
        <f t="shared" si="82"/>
        <v>330.76986255110211</v>
      </c>
      <c r="P60" s="53">
        <f t="shared" si="82"/>
        <v>318.80435601660349</v>
      </c>
      <c r="Q60" s="53">
        <f t="shared" si="82"/>
        <v>408.62498902594984</v>
      </c>
      <c r="R60" s="53">
        <f t="shared" si="82"/>
        <v>449.42744389389628</v>
      </c>
      <c r="S60" s="53">
        <f t="shared" si="82"/>
        <v>422.73578428516873</v>
      </c>
      <c r="T60" s="53">
        <f t="shared" si="82"/>
        <v>445.21016773014992</v>
      </c>
      <c r="U60" s="53">
        <f t="shared" si="82"/>
        <v>487.26971178535541</v>
      </c>
      <c r="V60" s="53">
        <f t="shared" si="82"/>
        <v>450.1383052481014</v>
      </c>
      <c r="W60" s="53">
        <f t="shared" si="82"/>
        <v>629.38638785480555</v>
      </c>
      <c r="X60" s="53">
        <f t="shared" si="82"/>
        <v>598.74532146772083</v>
      </c>
    </row>
    <row r="61" spans="1:24" x14ac:dyDescent="0.25">
      <c r="A61" s="59" t="s">
        <v>75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f>+J46</f>
        <v>108.69175122137089</v>
      </c>
      <c r="K61" s="60">
        <f t="shared" ref="K61:X61" si="83">+K46</f>
        <v>108.69175122137089</v>
      </c>
      <c r="L61" s="60">
        <f t="shared" si="83"/>
        <v>108.69175122137089</v>
      </c>
      <c r="M61" s="60">
        <f t="shared" si="83"/>
        <v>217.38350244274179</v>
      </c>
      <c r="N61" s="60">
        <f t="shared" si="83"/>
        <v>217.38350244274179</v>
      </c>
      <c r="O61" s="60">
        <f t="shared" si="83"/>
        <v>217.38350244274179</v>
      </c>
      <c r="P61" s="60">
        <f t="shared" si="83"/>
        <v>217.38350244274179</v>
      </c>
      <c r="Q61" s="60">
        <f t="shared" si="83"/>
        <v>217.38350244274179</v>
      </c>
      <c r="R61" s="60">
        <f t="shared" si="83"/>
        <v>217.38350244274179</v>
      </c>
      <c r="S61" s="60">
        <f t="shared" si="83"/>
        <v>217.38350244274179</v>
      </c>
      <c r="T61" s="60">
        <f t="shared" si="83"/>
        <v>217.38350244274179</v>
      </c>
      <c r="U61" s="60">
        <f t="shared" si="83"/>
        <v>217.38350244274179</v>
      </c>
      <c r="V61" s="60">
        <f t="shared" si="83"/>
        <v>217.38350244274179</v>
      </c>
      <c r="W61" s="60">
        <f t="shared" si="83"/>
        <v>217.38350244274179</v>
      </c>
      <c r="X61" s="60">
        <f t="shared" si="83"/>
        <v>217.38350244274179</v>
      </c>
    </row>
    <row r="62" spans="1:24" x14ac:dyDescent="0.25">
      <c r="A62" t="s">
        <v>76</v>
      </c>
      <c r="B62" s="43">
        <f>XNPV($B$3,B60:X60,$B$10:$X$10)</f>
        <v>2016.3768613331117</v>
      </c>
      <c r="C62" s="146"/>
      <c r="D62" s="147"/>
      <c r="E62" s="148"/>
      <c r="F62" s="149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</row>
    <row r="63" spans="1:24" x14ac:dyDescent="0.25">
      <c r="A63" t="s">
        <v>77</v>
      </c>
      <c r="B63" s="43">
        <f>+XNPV($B$3,B61:X61,$B$10:$X$10)</f>
        <v>1227.067708599142</v>
      </c>
      <c r="C63" s="146"/>
      <c r="D63" s="147"/>
      <c r="E63" s="148"/>
      <c r="F63" s="149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</row>
    <row r="64" spans="1:24" ht="15.75" thickBot="1" x14ac:dyDescent="0.3">
      <c r="A64" s="1" t="s">
        <v>78</v>
      </c>
      <c r="B64" s="74">
        <f>+B62-B63</f>
        <v>789.30915273396977</v>
      </c>
      <c r="C64" s="146"/>
      <c r="D64" s="147"/>
      <c r="E64" s="148"/>
      <c r="F64" s="149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</row>
    <row r="65" spans="1:24" ht="16.5" thickTop="1" thickBo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spans="1:24" ht="15.75" thickTop="1" x14ac:dyDescent="0.25">
      <c r="A66" s="77" t="str">
        <f>+A2</f>
        <v>Option 1:  750 MW in 2027 and 750 MW in 2030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25">
      <c r="A67" s="79" t="s">
        <v>81</v>
      </c>
      <c r="B67" s="80" t="str">
        <f>+Overview!D10</f>
        <v>Step Change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</row>
    <row r="68" spans="1:24" x14ac:dyDescent="0.25">
      <c r="A68" s="2" t="s">
        <v>36</v>
      </c>
      <c r="B68" s="1">
        <v>0</v>
      </c>
      <c r="C68" s="1">
        <f>+B68+1</f>
        <v>1</v>
      </c>
      <c r="D68" s="1">
        <f t="shared" ref="D68" si="84">+C68+1</f>
        <v>2</v>
      </c>
      <c r="E68" s="1">
        <f t="shared" ref="E68" si="85">+D68+1</f>
        <v>3</v>
      </c>
      <c r="F68" s="1">
        <f t="shared" ref="F68" si="86">+E68+1</f>
        <v>4</v>
      </c>
      <c r="G68" s="1">
        <f t="shared" ref="G68" si="87">+F68+1</f>
        <v>5</v>
      </c>
      <c r="H68" s="8">
        <f t="shared" ref="H68" si="88">+G68+1</f>
        <v>6</v>
      </c>
      <c r="I68" s="1">
        <f t="shared" ref="I68" si="89">+H68+1</f>
        <v>7</v>
      </c>
      <c r="J68" s="1">
        <f t="shared" ref="J68" si="90">+I68+1</f>
        <v>8</v>
      </c>
      <c r="K68" s="1">
        <f t="shared" ref="K68" si="91">+J68+1</f>
        <v>9</v>
      </c>
      <c r="L68" s="1">
        <f t="shared" ref="L68" si="92">+K68+1</f>
        <v>10</v>
      </c>
      <c r="M68" s="1">
        <f t="shared" ref="M68" si="93">+L68+1</f>
        <v>11</v>
      </c>
      <c r="N68" s="1">
        <f t="shared" ref="N68" si="94">+M68+1</f>
        <v>12</v>
      </c>
      <c r="O68" s="1">
        <f t="shared" ref="O68" si="95">+N68+1</f>
        <v>13</v>
      </c>
      <c r="P68" s="1">
        <f t="shared" ref="P68" si="96">+O68+1</f>
        <v>14</v>
      </c>
      <c r="Q68" s="1">
        <f t="shared" ref="Q68" si="97">+P68+1</f>
        <v>15</v>
      </c>
      <c r="R68" s="1">
        <f t="shared" ref="R68" si="98">+Q68+1</f>
        <v>16</v>
      </c>
      <c r="S68" s="1">
        <f t="shared" ref="S68" si="99">+R68+1</f>
        <v>17</v>
      </c>
      <c r="T68" s="1">
        <f t="shared" ref="T68" si="100">+S68+1</f>
        <v>18</v>
      </c>
      <c r="U68" s="1">
        <f t="shared" ref="U68" si="101">+T68+1</f>
        <v>19</v>
      </c>
      <c r="V68" s="1">
        <f t="shared" ref="V68" si="102">+U68+1</f>
        <v>20</v>
      </c>
      <c r="W68" s="1">
        <f t="shared" ref="W68" si="103">+V68+1</f>
        <v>21</v>
      </c>
      <c r="X68" s="1">
        <f t="shared" ref="X68" si="104">+W68+1</f>
        <v>22</v>
      </c>
    </row>
    <row r="69" spans="1:24" x14ac:dyDescent="0.25">
      <c r="A69" t="s">
        <v>37</v>
      </c>
      <c r="B69" s="4">
        <v>1</v>
      </c>
      <c r="C69" s="4">
        <f>1/((1+$B$3)^((C70-$B$10)/365))</f>
        <v>0.94413876992960177</v>
      </c>
      <c r="D69" s="4">
        <f t="shared" ref="D69:X69" si="105">1/((1+$B$3)^((D70-$B$10)/365))</f>
        <v>0.89153802637356161</v>
      </c>
      <c r="E69" s="4">
        <f t="shared" si="105"/>
        <v>0.84186782471535571</v>
      </c>
      <c r="F69" s="4">
        <f t="shared" si="105"/>
        <v>0.79496489585963725</v>
      </c>
      <c r="G69" s="4">
        <f t="shared" si="105"/>
        <v>0.75055717891413165</v>
      </c>
      <c r="H69" s="4">
        <f t="shared" si="105"/>
        <v>0.70874143429096481</v>
      </c>
      <c r="I69" s="4">
        <f t="shared" si="105"/>
        <v>0.66925536760242199</v>
      </c>
      <c r="J69" s="4">
        <f t="shared" si="105"/>
        <v>0.63196918564912374</v>
      </c>
      <c r="K69" s="4">
        <f t="shared" si="105"/>
        <v>0.59666660957217577</v>
      </c>
      <c r="L69" s="4">
        <f t="shared" si="105"/>
        <v>0.56342456050252676</v>
      </c>
      <c r="M69" s="4">
        <f t="shared" si="105"/>
        <v>0.5320345236095626</v>
      </c>
      <c r="N69" s="4">
        <f t="shared" si="105"/>
        <v>0.50239331785605534</v>
      </c>
      <c r="O69" s="4">
        <f t="shared" si="105"/>
        <v>0.47432900914146753</v>
      </c>
      <c r="P69" s="4">
        <f t="shared" si="105"/>
        <v>0.44790274706465294</v>
      </c>
      <c r="Q69" s="4">
        <f t="shared" si="105"/>
        <v>0.42294876965500755</v>
      </c>
      <c r="R69" s="4">
        <f t="shared" si="105"/>
        <v>0.39938505161001664</v>
      </c>
      <c r="S69" s="4">
        <f t="shared" si="105"/>
        <v>0.37707491135535165</v>
      </c>
      <c r="T69" s="4">
        <f t="shared" si="105"/>
        <v>0.35606696067549731</v>
      </c>
      <c r="U69" s="4">
        <f t="shared" si="105"/>
        <v>0.33622942462275479</v>
      </c>
      <c r="V69" s="4">
        <f t="shared" si="105"/>
        <v>0.31749709596105269</v>
      </c>
      <c r="W69" s="4">
        <f t="shared" si="105"/>
        <v>0.29976131763688901</v>
      </c>
      <c r="X69" s="4">
        <f t="shared" si="105"/>
        <v>0.28306073431245427</v>
      </c>
    </row>
    <row r="70" spans="1:24" x14ac:dyDescent="0.25">
      <c r="A70" s="5" t="s">
        <v>79</v>
      </c>
      <c r="B70" s="6">
        <v>43647</v>
      </c>
      <c r="C70" s="6">
        <f>EDATE(B70,12)</f>
        <v>44013</v>
      </c>
      <c r="D70" s="6">
        <f t="shared" ref="D70" si="106">EDATE(C70,12)</f>
        <v>44378</v>
      </c>
      <c r="E70" s="6">
        <f t="shared" ref="E70" si="107">EDATE(D70,12)</f>
        <v>44743</v>
      </c>
      <c r="F70" s="6">
        <f t="shared" ref="F70" si="108">EDATE(E70,12)</f>
        <v>45108</v>
      </c>
      <c r="G70" s="6">
        <f t="shared" ref="G70" si="109">EDATE(F70,12)</f>
        <v>45474</v>
      </c>
      <c r="H70" s="6">
        <f t="shared" ref="H70" si="110">EDATE(G70,12)</f>
        <v>45839</v>
      </c>
      <c r="I70" s="6">
        <f t="shared" ref="I70" si="111">EDATE(H70,12)</f>
        <v>46204</v>
      </c>
      <c r="J70" s="6">
        <f t="shared" ref="J70" si="112">EDATE(I70,12)</f>
        <v>46569</v>
      </c>
      <c r="K70" s="6">
        <f t="shared" ref="K70" si="113">EDATE(J70,12)</f>
        <v>46935</v>
      </c>
      <c r="L70" s="6">
        <f t="shared" ref="L70" si="114">EDATE(K70,12)</f>
        <v>47300</v>
      </c>
      <c r="M70" s="6">
        <f t="shared" ref="M70" si="115">EDATE(L70,12)</f>
        <v>47665</v>
      </c>
      <c r="N70" s="6">
        <f t="shared" ref="N70" si="116">EDATE(M70,12)</f>
        <v>48030</v>
      </c>
      <c r="O70" s="6">
        <f t="shared" ref="O70" si="117">EDATE(N70,12)</f>
        <v>48396</v>
      </c>
      <c r="P70" s="6">
        <f t="shared" ref="P70" si="118">EDATE(O70,12)</f>
        <v>48761</v>
      </c>
      <c r="Q70" s="6">
        <f t="shared" ref="Q70" si="119">EDATE(P70,12)</f>
        <v>49126</v>
      </c>
      <c r="R70" s="6">
        <f t="shared" ref="R70" si="120">EDATE(Q70,12)</f>
        <v>49491</v>
      </c>
      <c r="S70" s="6">
        <f t="shared" ref="S70" si="121">EDATE(R70,12)</f>
        <v>49857</v>
      </c>
      <c r="T70" s="6">
        <f t="shared" ref="T70" si="122">EDATE(S70,12)</f>
        <v>50222</v>
      </c>
      <c r="U70" s="6">
        <f t="shared" ref="U70" si="123">EDATE(T70,12)</f>
        <v>50587</v>
      </c>
      <c r="V70" s="6">
        <f t="shared" ref="V70" si="124">EDATE(U70,12)</f>
        <v>50952</v>
      </c>
      <c r="W70" s="6">
        <f t="shared" ref="W70" si="125">EDATE(V70,12)</f>
        <v>51318</v>
      </c>
      <c r="X70" s="6">
        <f t="shared" ref="X70" si="126">EDATE(W70,12)</f>
        <v>51683</v>
      </c>
    </row>
    <row r="71" spans="1:24" x14ac:dyDescent="0.25">
      <c r="A71" s="50" t="s">
        <v>41</v>
      </c>
      <c r="B71" s="51" t="s">
        <v>38</v>
      </c>
      <c r="C71" s="51" t="s">
        <v>4</v>
      </c>
      <c r="D71" s="51" t="s">
        <v>5</v>
      </c>
      <c r="E71" s="51" t="s">
        <v>6</v>
      </c>
      <c r="F71" s="51" t="s">
        <v>7</v>
      </c>
      <c r="G71" s="51" t="s">
        <v>8</v>
      </c>
      <c r="H71" s="51" t="s">
        <v>9</v>
      </c>
      <c r="I71" s="51" t="s">
        <v>10</v>
      </c>
      <c r="J71" s="51" t="s">
        <v>11</v>
      </c>
      <c r="K71" s="51" t="s">
        <v>12</v>
      </c>
      <c r="L71" s="51" t="s">
        <v>13</v>
      </c>
      <c r="M71" s="51" t="s">
        <v>14</v>
      </c>
      <c r="N71" s="51" t="s">
        <v>15</v>
      </c>
      <c r="O71" s="51" t="s">
        <v>16</v>
      </c>
      <c r="P71" s="51" t="s">
        <v>17</v>
      </c>
      <c r="Q71" s="51" t="s">
        <v>18</v>
      </c>
      <c r="R71" s="51" t="s">
        <v>19</v>
      </c>
      <c r="S71" s="51" t="s">
        <v>20</v>
      </c>
      <c r="T71" s="51" t="s">
        <v>21</v>
      </c>
      <c r="U71" s="51" t="s">
        <v>22</v>
      </c>
      <c r="V71" s="51" t="s">
        <v>23</v>
      </c>
      <c r="W71" s="51" t="s">
        <v>24</v>
      </c>
      <c r="X71" s="51" t="s">
        <v>25</v>
      </c>
    </row>
    <row r="72" spans="1:24" x14ac:dyDescent="0.25">
      <c r="A72" s="58" t="s">
        <v>44</v>
      </c>
      <c r="B72" s="83">
        <v>0</v>
      </c>
      <c r="C72" s="83">
        <v>0</v>
      </c>
      <c r="D72" s="83">
        <v>1.9229014320785609</v>
      </c>
      <c r="E72" s="83">
        <v>0.96970392232651648</v>
      </c>
      <c r="F72" s="83">
        <v>1.0487699037284983</v>
      </c>
      <c r="G72" s="83">
        <v>24.654910634430053</v>
      </c>
      <c r="H72" s="83">
        <v>-11.238118585247776</v>
      </c>
      <c r="I72" s="83">
        <v>75.264460721287378</v>
      </c>
      <c r="J72" s="83">
        <v>97.866614944038702</v>
      </c>
      <c r="K72" s="83">
        <v>115.33086577300855</v>
      </c>
      <c r="L72" s="83">
        <v>117.59154343978162</v>
      </c>
      <c r="M72" s="83">
        <v>114.1171861851667</v>
      </c>
      <c r="N72" s="83">
        <v>123.00399745996992</v>
      </c>
      <c r="O72" s="83">
        <v>207.15371390359132</v>
      </c>
      <c r="P72" s="83">
        <v>189.19260894837862</v>
      </c>
      <c r="Q72" s="83">
        <v>206.05124051818893</v>
      </c>
      <c r="R72" s="83">
        <v>201.74753784175891</v>
      </c>
      <c r="S72" s="83">
        <v>176.30266167680657</v>
      </c>
      <c r="T72" s="83">
        <v>218.87748016038586</v>
      </c>
      <c r="U72" s="83">
        <v>209.21752076844814</v>
      </c>
      <c r="V72" s="83">
        <v>224.05905222431966</v>
      </c>
      <c r="W72" s="83">
        <v>212.82751486406096</v>
      </c>
      <c r="X72" s="83">
        <v>213.21971407430101</v>
      </c>
    </row>
    <row r="73" spans="1:24" x14ac:dyDescent="0.25">
      <c r="A73" s="54" t="s">
        <v>46</v>
      </c>
      <c r="B73" s="55">
        <f t="shared" ref="B73:X73" si="127">+B72/B69</f>
        <v>0</v>
      </c>
      <c r="C73" s="55">
        <f t="shared" si="127"/>
        <v>0</v>
      </c>
      <c r="D73" s="55">
        <f t="shared" si="127"/>
        <v>2.15683613619959</v>
      </c>
      <c r="E73" s="55">
        <f t="shared" si="127"/>
        <v>1.1518481807454555</v>
      </c>
      <c r="F73" s="55">
        <f t="shared" si="127"/>
        <v>1.319265679768675</v>
      </c>
      <c r="G73" s="55">
        <f t="shared" si="127"/>
        <v>32.848810626392961</v>
      </c>
      <c r="H73" s="55">
        <f t="shared" si="127"/>
        <v>-15.856443607661449</v>
      </c>
      <c r="I73" s="55">
        <f t="shared" si="127"/>
        <v>112.46000310900607</v>
      </c>
      <c r="J73" s="55">
        <f t="shared" si="127"/>
        <v>154.85978931633437</v>
      </c>
      <c r="K73" s="55">
        <f t="shared" si="127"/>
        <v>193.29197230544466</v>
      </c>
      <c r="L73" s="55">
        <f t="shared" si="127"/>
        <v>208.70858617682546</v>
      </c>
      <c r="M73" s="55">
        <f t="shared" si="127"/>
        <v>214.49206982085326</v>
      </c>
      <c r="N73" s="55">
        <f t="shared" si="127"/>
        <v>244.83605392063109</v>
      </c>
      <c r="O73" s="55">
        <f t="shared" si="127"/>
        <v>436.73001210391544</v>
      </c>
      <c r="P73" s="55">
        <f t="shared" si="127"/>
        <v>422.3966255805737</v>
      </c>
      <c r="Q73" s="55">
        <f t="shared" si="127"/>
        <v>487.17777494957977</v>
      </c>
      <c r="R73" s="55">
        <f t="shared" si="127"/>
        <v>505.14544054282038</v>
      </c>
      <c r="S73" s="55">
        <f t="shared" si="127"/>
        <v>467.55341277707203</v>
      </c>
      <c r="T73" s="55">
        <f t="shared" si="127"/>
        <v>614.70876080485459</v>
      </c>
      <c r="U73" s="55">
        <f t="shared" si="127"/>
        <v>622.24631589929277</v>
      </c>
      <c r="V73" s="55">
        <f t="shared" si="127"/>
        <v>705.70425706131482</v>
      </c>
      <c r="W73" s="55">
        <f t="shared" si="127"/>
        <v>709.98992312232258</v>
      </c>
      <c r="X73" s="55">
        <f t="shared" si="127"/>
        <v>753.2648941655757</v>
      </c>
    </row>
    <row r="74" spans="1:24" x14ac:dyDescent="0.25">
      <c r="A74" s="56" t="s">
        <v>42</v>
      </c>
      <c r="B74" s="57">
        <v>0</v>
      </c>
      <c r="C74" s="57">
        <v>0</v>
      </c>
      <c r="D74" s="57">
        <v>0</v>
      </c>
      <c r="E74" s="57">
        <v>0</v>
      </c>
      <c r="F74" s="57">
        <v>0</v>
      </c>
      <c r="G74" s="57">
        <v>0</v>
      </c>
      <c r="H74" s="57">
        <v>0</v>
      </c>
      <c r="I74" s="57">
        <f>+'FCAS benefits'!J26</f>
        <v>0</v>
      </c>
      <c r="J74" s="57">
        <f>+'FCAS benefits'!K10</f>
        <v>15.788363499540408</v>
      </c>
      <c r="K74" s="57">
        <f>+'FCAS benefits'!L10</f>
        <v>15.876122651112929</v>
      </c>
      <c r="L74" s="57">
        <f>+'FCAS benefits'!M10</f>
        <v>15.961779131322926</v>
      </c>
      <c r="M74" s="57">
        <f>+'FCAS benefits'!N10</f>
        <v>16.048292176335021</v>
      </c>
      <c r="N74" s="57">
        <f>+'FCAS benefits'!O10</f>
        <v>16.135670351797238</v>
      </c>
      <c r="O74" s="57">
        <f>+'FCAS benefits'!P10</f>
        <v>16.223922309014075</v>
      </c>
      <c r="P74" s="57">
        <f>+'FCAS benefits'!Q10</f>
        <v>16.313056785803084</v>
      </c>
      <c r="Q74" s="57">
        <f>+'FCAS benefits'!R10</f>
        <v>16.40308260735998</v>
      </c>
      <c r="R74" s="57">
        <f>+'FCAS benefits'!S10</f>
        <v>16.49400868713245</v>
      </c>
      <c r="S74" s="57">
        <f>+'FCAS benefits'!T10</f>
        <v>16.585844027702642</v>
      </c>
      <c r="T74" s="57">
        <f>+'FCAS benefits'!U10</f>
        <v>16.678597721678535</v>
      </c>
      <c r="U74" s="57">
        <f>+'FCAS benefits'!V10</f>
        <v>16.772278952594188</v>
      </c>
      <c r="V74" s="57">
        <f>+'FCAS benefits'!W10</f>
        <v>16.866896995818998</v>
      </c>
      <c r="W74" s="57">
        <f>+'FCAS benefits'!X10</f>
        <v>16.962461219476054</v>
      </c>
      <c r="X74" s="57">
        <f>+'FCAS benefits'!Y10</f>
        <v>17.058981085369684</v>
      </c>
    </row>
    <row r="75" spans="1:24" x14ac:dyDescent="0.25">
      <c r="A75" s="52" t="s">
        <v>43</v>
      </c>
      <c r="B75" s="53">
        <f>+B74+B73</f>
        <v>0</v>
      </c>
      <c r="C75" s="53">
        <f t="shared" ref="C75:X75" si="128">+C74+C73</f>
        <v>0</v>
      </c>
      <c r="D75" s="53">
        <f t="shared" si="128"/>
        <v>2.15683613619959</v>
      </c>
      <c r="E75" s="53">
        <f t="shared" si="128"/>
        <v>1.1518481807454555</v>
      </c>
      <c r="F75" s="53">
        <f t="shared" si="128"/>
        <v>1.319265679768675</v>
      </c>
      <c r="G75" s="53">
        <f t="shared" si="128"/>
        <v>32.848810626392961</v>
      </c>
      <c r="H75" s="53">
        <f t="shared" si="128"/>
        <v>-15.856443607661449</v>
      </c>
      <c r="I75" s="53">
        <f t="shared" si="128"/>
        <v>112.46000310900607</v>
      </c>
      <c r="J75" s="53">
        <f t="shared" si="128"/>
        <v>170.64815281587477</v>
      </c>
      <c r="K75" s="53">
        <f t="shared" si="128"/>
        <v>209.16809495655758</v>
      </c>
      <c r="L75" s="53">
        <f t="shared" si="128"/>
        <v>224.67036530814838</v>
      </c>
      <c r="M75" s="53">
        <f t="shared" si="128"/>
        <v>230.54036199718828</v>
      </c>
      <c r="N75" s="53">
        <f t="shared" si="128"/>
        <v>260.97172427242833</v>
      </c>
      <c r="O75" s="53">
        <f t="shared" si="128"/>
        <v>452.95393441292953</v>
      </c>
      <c r="P75" s="53">
        <f t="shared" si="128"/>
        <v>438.7096823663768</v>
      </c>
      <c r="Q75" s="53">
        <f t="shared" si="128"/>
        <v>503.58085755693975</v>
      </c>
      <c r="R75" s="53">
        <f t="shared" si="128"/>
        <v>521.63944922995279</v>
      </c>
      <c r="S75" s="53">
        <f t="shared" si="128"/>
        <v>484.13925680477467</v>
      </c>
      <c r="T75" s="53">
        <f t="shared" si="128"/>
        <v>631.38735852653315</v>
      </c>
      <c r="U75" s="53">
        <f t="shared" si="128"/>
        <v>639.01859485188697</v>
      </c>
      <c r="V75" s="53">
        <f t="shared" si="128"/>
        <v>722.57115405713387</v>
      </c>
      <c r="W75" s="53">
        <f t="shared" si="128"/>
        <v>726.95238434179862</v>
      </c>
      <c r="X75" s="53">
        <f t="shared" si="128"/>
        <v>770.32387525094543</v>
      </c>
    </row>
    <row r="76" spans="1:24" x14ac:dyDescent="0.25">
      <c r="A76" s="59" t="s">
        <v>75</v>
      </c>
      <c r="B76" s="60">
        <v>0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f>+J61</f>
        <v>108.69175122137089</v>
      </c>
      <c r="K76" s="60">
        <f t="shared" ref="K76:X76" si="129">+K61</f>
        <v>108.69175122137089</v>
      </c>
      <c r="L76" s="60">
        <f t="shared" si="129"/>
        <v>108.69175122137089</v>
      </c>
      <c r="M76" s="60">
        <f t="shared" si="129"/>
        <v>217.38350244274179</v>
      </c>
      <c r="N76" s="60">
        <f t="shared" si="129"/>
        <v>217.38350244274179</v>
      </c>
      <c r="O76" s="60">
        <f t="shared" si="129"/>
        <v>217.38350244274179</v>
      </c>
      <c r="P76" s="60">
        <f t="shared" si="129"/>
        <v>217.38350244274179</v>
      </c>
      <c r="Q76" s="60">
        <f t="shared" si="129"/>
        <v>217.38350244274179</v>
      </c>
      <c r="R76" s="60">
        <f t="shared" si="129"/>
        <v>217.38350244274179</v>
      </c>
      <c r="S76" s="60">
        <f t="shared" si="129"/>
        <v>217.38350244274179</v>
      </c>
      <c r="T76" s="60">
        <f t="shared" si="129"/>
        <v>217.38350244274179</v>
      </c>
      <c r="U76" s="60">
        <f t="shared" si="129"/>
        <v>217.38350244274179</v>
      </c>
      <c r="V76" s="60">
        <f t="shared" si="129"/>
        <v>217.38350244274179</v>
      </c>
      <c r="W76" s="60">
        <f t="shared" si="129"/>
        <v>217.38350244274179</v>
      </c>
      <c r="X76" s="60">
        <f t="shared" si="129"/>
        <v>217.38350244274179</v>
      </c>
    </row>
    <row r="77" spans="1:24" x14ac:dyDescent="0.25">
      <c r="A77" t="s">
        <v>76</v>
      </c>
      <c r="B77" s="43">
        <f>XNPV($B$3,B75:X75,$B$10:$X$10)</f>
        <v>2825.8983584266389</v>
      </c>
      <c r="C77" s="146"/>
      <c r="D77" s="147"/>
      <c r="E77" s="148"/>
      <c r="F77" s="149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</row>
    <row r="78" spans="1:24" x14ac:dyDescent="0.25">
      <c r="A78" t="s">
        <v>77</v>
      </c>
      <c r="B78" s="43">
        <f>+XNPV($B$3,B76:X76,$B$10:$X$10)</f>
        <v>1227.067708599142</v>
      </c>
      <c r="C78" s="146"/>
      <c r="D78" s="147"/>
      <c r="E78" s="148"/>
      <c r="F78" s="149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</row>
    <row r="79" spans="1:24" ht="15.75" thickBot="1" x14ac:dyDescent="0.3">
      <c r="A79" s="1" t="s">
        <v>78</v>
      </c>
      <c r="B79" s="74">
        <f>+B77-B78</f>
        <v>1598.8306498274969</v>
      </c>
      <c r="C79" s="146"/>
      <c r="D79" s="147"/>
      <c r="E79" s="148"/>
      <c r="F79" s="149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</row>
    <row r="80" spans="1:24" s="85" customFormat="1" ht="15.75" thickTop="1" x14ac:dyDescent="0.25"/>
    <row r="81" s="85" customFormat="1" x14ac:dyDescent="0.25"/>
    <row r="82" s="85" customFormat="1" x14ac:dyDescent="0.25"/>
    <row r="83" s="85" customFormat="1" x14ac:dyDescent="0.25"/>
    <row r="84" s="85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4"/>
  <sheetViews>
    <sheetView workbookViewId="0"/>
  </sheetViews>
  <sheetFormatPr defaultColWidth="0" defaultRowHeight="15" zeroHeight="1" x14ac:dyDescent="0.25"/>
  <cols>
    <col min="1" max="1" width="29.28515625" customWidth="1"/>
    <col min="2" max="2" width="9.140625" customWidth="1"/>
    <col min="3" max="3" width="12.140625" bestFit="1" customWidth="1"/>
    <col min="4" max="4" width="9.5703125" bestFit="1" customWidth="1"/>
    <col min="5" max="7" width="9.5703125" style="85" bestFit="1" customWidth="1"/>
    <col min="8" max="8" width="9.85546875" style="85" bestFit="1" customWidth="1"/>
    <col min="9" max="24" width="9.5703125" style="85" bestFit="1" customWidth="1"/>
    <col min="25" max="25" width="6.85546875" style="85" customWidth="1"/>
    <col min="26" max="27" width="0" hidden="1" customWidth="1"/>
    <col min="28" max="16375" width="9.140625" hidden="1"/>
    <col min="16376" max="16376" width="9.140625" hidden="1" customWidth="1"/>
    <col min="16377" max="16383" width="9.140625" hidden="1"/>
    <col min="16384" max="16384" width="4.140625" hidden="1"/>
  </cols>
  <sheetData>
    <row r="1" spans="1:25" ht="21" x14ac:dyDescent="0.35">
      <c r="A1" s="115" t="s">
        <v>118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5" x14ac:dyDescent="0.25">
      <c r="A2" s="101" t="str">
        <f>+Overview!B7</f>
        <v>Option 2:  750 MW in 2028 and 750 MW in 2031</v>
      </c>
      <c r="B2" s="100"/>
      <c r="C2" s="85"/>
      <c r="D2" s="85"/>
    </row>
    <row r="3" spans="1:25" x14ac:dyDescent="0.25">
      <c r="A3" s="85" t="s">
        <v>39</v>
      </c>
      <c r="B3" s="102">
        <f>+Overview!C13</f>
        <v>5.8999999999999997E-2</v>
      </c>
      <c r="C3" s="85" t="str">
        <f>+'Option 3'!C3</f>
        <v>(all scenarios, except slow)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x14ac:dyDescent="0.25">
      <c r="B4" s="102">
        <f>+Overview!C14</f>
        <v>7.9000000000000001E-2</v>
      </c>
      <c r="C4" s="85" t="str">
        <f>+'Option 3'!C4</f>
        <v>(Slow Change scenario)</v>
      </c>
      <c r="D4" s="85"/>
      <c r="H4" s="104"/>
    </row>
    <row r="5" spans="1:25" s="7" customFormat="1" ht="15.75" thickBot="1" x14ac:dyDescent="0.3">
      <c r="A5" s="176" t="s">
        <v>45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5" ht="15.75" thickTop="1" x14ac:dyDescent="0.25">
      <c r="A6" s="77" t="str">
        <f>+A2</f>
        <v>Option 2:  750 MW in 2028 and 750 MW in 2031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25">
      <c r="A7" s="79" t="s">
        <v>81</v>
      </c>
      <c r="B7" s="80" t="str">
        <f>+Overview!D6</f>
        <v xml:space="preserve">Slow Change 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5" x14ac:dyDescent="0.25">
      <c r="A8" s="2" t="s">
        <v>36</v>
      </c>
      <c r="B8" s="1">
        <v>0</v>
      </c>
      <c r="C8" s="1">
        <f>+B8+1</f>
        <v>1</v>
      </c>
      <c r="D8" s="1">
        <f t="shared" ref="D8:X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</row>
    <row r="9" spans="1:25" x14ac:dyDescent="0.25">
      <c r="A9" t="s">
        <v>37</v>
      </c>
      <c r="B9" s="4">
        <v>1</v>
      </c>
      <c r="C9" s="4">
        <f>1/((1+$B$4)^((C10-$B$10)/365))</f>
        <v>0.92659101713338554</v>
      </c>
      <c r="D9" s="4">
        <f t="shared" ref="D9:X9" si="1">1/((1+$B$4)^((D10-$B$10)/365))</f>
        <v>0.8587497841829338</v>
      </c>
      <c r="E9" s="4">
        <f t="shared" si="1"/>
        <v>0.79587561092023518</v>
      </c>
      <c r="F9" s="4">
        <f t="shared" si="1"/>
        <v>0.73760482939780836</v>
      </c>
      <c r="G9" s="4">
        <f t="shared" si="1"/>
        <v>0.68345800911421262</v>
      </c>
      <c r="H9" s="4">
        <f t="shared" si="1"/>
        <v>0.63341798805765759</v>
      </c>
      <c r="I9" s="4">
        <f t="shared" si="1"/>
        <v>0.58704169421469665</v>
      </c>
      <c r="J9" s="4">
        <f t="shared" si="1"/>
        <v>0.54406088435097</v>
      </c>
      <c r="K9" s="4">
        <f t="shared" si="1"/>
        <v>0.50412192821325452</v>
      </c>
      <c r="L9" s="4">
        <f t="shared" si="1"/>
        <v>0.46721216701877161</v>
      </c>
      <c r="M9" s="4">
        <f t="shared" si="1"/>
        <v>0.43300478871063169</v>
      </c>
      <c r="N9" s="4">
        <f t="shared" si="1"/>
        <v>0.40130193578371803</v>
      </c>
      <c r="O9" s="4">
        <f t="shared" si="1"/>
        <v>0.37184276885543183</v>
      </c>
      <c r="P9" s="4">
        <f t="shared" si="1"/>
        <v>0.34461795074646134</v>
      </c>
      <c r="Q9" s="4">
        <f t="shared" si="1"/>
        <v>0.31938642330533956</v>
      </c>
      <c r="R9" s="4">
        <f t="shared" si="1"/>
        <v>0.29600224588075963</v>
      </c>
      <c r="S9" s="4">
        <f t="shared" si="1"/>
        <v>0.2742730220844195</v>
      </c>
      <c r="T9" s="4">
        <f t="shared" si="1"/>
        <v>0.25419186476776601</v>
      </c>
      <c r="U9" s="4">
        <f t="shared" si="1"/>
        <v>0.23558096827411121</v>
      </c>
      <c r="V9" s="4">
        <f t="shared" si="1"/>
        <v>0.21833268607424583</v>
      </c>
      <c r="W9" s="4">
        <f t="shared" si="1"/>
        <v>0.20230510566299956</v>
      </c>
      <c r="X9" s="4">
        <f t="shared" si="1"/>
        <v>0.18749314704633885</v>
      </c>
    </row>
    <row r="10" spans="1:25" x14ac:dyDescent="0.25">
      <c r="A10" s="5" t="s">
        <v>79</v>
      </c>
      <c r="B10" s="6">
        <v>43647</v>
      </c>
      <c r="C10" s="6">
        <f>EDATE(B10,12)</f>
        <v>44013</v>
      </c>
      <c r="D10" s="6">
        <f t="shared" ref="D10:X10" si="2">EDATE(C10,12)</f>
        <v>44378</v>
      </c>
      <c r="E10" s="6">
        <f t="shared" si="2"/>
        <v>44743</v>
      </c>
      <c r="F10" s="6">
        <f t="shared" si="2"/>
        <v>45108</v>
      </c>
      <c r="G10" s="6">
        <f t="shared" si="2"/>
        <v>45474</v>
      </c>
      <c r="H10" s="6">
        <f t="shared" si="2"/>
        <v>45839</v>
      </c>
      <c r="I10" s="6">
        <f t="shared" si="2"/>
        <v>46204</v>
      </c>
      <c r="J10" s="6">
        <f t="shared" si="2"/>
        <v>46569</v>
      </c>
      <c r="K10" s="6">
        <f t="shared" si="2"/>
        <v>46935</v>
      </c>
      <c r="L10" s="6">
        <f t="shared" si="2"/>
        <v>47300</v>
      </c>
      <c r="M10" s="6">
        <f t="shared" si="2"/>
        <v>47665</v>
      </c>
      <c r="N10" s="6">
        <f t="shared" si="2"/>
        <v>48030</v>
      </c>
      <c r="O10" s="6">
        <f t="shared" si="2"/>
        <v>48396</v>
      </c>
      <c r="P10" s="6">
        <f t="shared" si="2"/>
        <v>48761</v>
      </c>
      <c r="Q10" s="6">
        <f t="shared" si="2"/>
        <v>49126</v>
      </c>
      <c r="R10" s="6">
        <f t="shared" si="2"/>
        <v>49491</v>
      </c>
      <c r="S10" s="6">
        <f t="shared" si="2"/>
        <v>49857</v>
      </c>
      <c r="T10" s="6">
        <f t="shared" si="2"/>
        <v>50222</v>
      </c>
      <c r="U10" s="6">
        <f t="shared" si="2"/>
        <v>50587</v>
      </c>
      <c r="V10" s="6">
        <f t="shared" si="2"/>
        <v>50952</v>
      </c>
      <c r="W10" s="6">
        <f t="shared" si="2"/>
        <v>51318</v>
      </c>
      <c r="X10" s="6">
        <f t="shared" si="2"/>
        <v>51683</v>
      </c>
    </row>
    <row r="11" spans="1:25" x14ac:dyDescent="0.25">
      <c r="A11" s="50" t="s">
        <v>41</v>
      </c>
      <c r="B11" s="51" t="s">
        <v>38</v>
      </c>
      <c r="C11" s="51" t="s">
        <v>4</v>
      </c>
      <c r="D11" s="51" t="s">
        <v>5</v>
      </c>
      <c r="E11" s="51" t="s">
        <v>6</v>
      </c>
      <c r="F11" s="51" t="s">
        <v>7</v>
      </c>
      <c r="G11" s="51" t="s">
        <v>8</v>
      </c>
      <c r="H11" s="51" t="s">
        <v>9</v>
      </c>
      <c r="I11" s="51" t="s">
        <v>10</v>
      </c>
      <c r="J11" s="51" t="s">
        <v>11</v>
      </c>
      <c r="K11" s="51" t="s">
        <v>12</v>
      </c>
      <c r="L11" s="51" t="s">
        <v>13</v>
      </c>
      <c r="M11" s="51" t="s">
        <v>14</v>
      </c>
      <c r="N11" s="51" t="s">
        <v>15</v>
      </c>
      <c r="O11" s="51" t="s">
        <v>16</v>
      </c>
      <c r="P11" s="51" t="s">
        <v>17</v>
      </c>
      <c r="Q11" s="51" t="s">
        <v>18</v>
      </c>
      <c r="R11" s="51" t="s">
        <v>19</v>
      </c>
      <c r="S11" s="51" t="s">
        <v>20</v>
      </c>
      <c r="T11" s="51" t="s">
        <v>21</v>
      </c>
      <c r="U11" s="51" t="s">
        <v>22</v>
      </c>
      <c r="V11" s="51" t="s">
        <v>23</v>
      </c>
      <c r="W11" s="51" t="s">
        <v>24</v>
      </c>
      <c r="X11" s="51" t="s">
        <v>25</v>
      </c>
    </row>
    <row r="12" spans="1:25" x14ac:dyDescent="0.25">
      <c r="A12" s="58" t="s">
        <v>44</v>
      </c>
      <c r="B12" s="83">
        <v>0</v>
      </c>
      <c r="C12" s="83">
        <v>0</v>
      </c>
      <c r="D12" s="83">
        <v>-3.5774518719335902E-3</v>
      </c>
      <c r="E12" s="83">
        <v>-2.8877802506940498E-2</v>
      </c>
      <c r="F12" s="83">
        <v>-1.8754833404955207E-2</v>
      </c>
      <c r="G12" s="83">
        <v>9.6338057701359503E-3</v>
      </c>
      <c r="H12" s="83">
        <v>-0.10310383258502043</v>
      </c>
      <c r="I12" s="83">
        <v>-0.29623210772524544</v>
      </c>
      <c r="J12" s="83">
        <v>-0.28122621584248009</v>
      </c>
      <c r="K12" s="83">
        <v>14.905478911652608</v>
      </c>
      <c r="L12" s="83">
        <v>17.995727502462728</v>
      </c>
      <c r="M12" s="83">
        <v>23.280696269910777</v>
      </c>
      <c r="N12" s="83">
        <v>42.060860799846409</v>
      </c>
      <c r="O12" s="83">
        <v>94.862870945875557</v>
      </c>
      <c r="P12" s="83">
        <v>48.133220281634408</v>
      </c>
      <c r="Q12" s="83">
        <v>47.248283099381638</v>
      </c>
      <c r="R12" s="83">
        <v>57.74704174998044</v>
      </c>
      <c r="S12" s="83">
        <v>58.768026825954848</v>
      </c>
      <c r="T12" s="83">
        <v>86.643224947623139</v>
      </c>
      <c r="U12" s="83">
        <v>90.028752286275108</v>
      </c>
      <c r="V12" s="83">
        <v>85.049290979901002</v>
      </c>
      <c r="W12" s="83">
        <v>74.988171740308758</v>
      </c>
      <c r="X12" s="83">
        <v>85.694725561214</v>
      </c>
    </row>
    <row r="13" spans="1:25" x14ac:dyDescent="0.25">
      <c r="A13" s="54" t="s">
        <v>46</v>
      </c>
      <c r="B13" s="55">
        <f t="shared" ref="B13:X13" si="3">+B12/B9</f>
        <v>0</v>
      </c>
      <c r="C13" s="55">
        <f t="shared" si="3"/>
        <v>0</v>
      </c>
      <c r="D13" s="55">
        <f t="shared" si="3"/>
        <v>-4.1658838672517318E-3</v>
      </c>
      <c r="E13" s="55">
        <f t="shared" si="3"/>
        <v>-3.6284316431747912E-2</v>
      </c>
      <c r="F13" s="55">
        <f t="shared" si="3"/>
        <v>-2.542666839677139E-2</v>
      </c>
      <c r="G13" s="55">
        <f t="shared" si="3"/>
        <v>1.4095680556325218E-2</v>
      </c>
      <c r="H13" s="55">
        <f t="shared" si="3"/>
        <v>-0.16277376792089979</v>
      </c>
      <c r="I13" s="55">
        <f t="shared" si="3"/>
        <v>-0.50461851456994733</v>
      </c>
      <c r="J13" s="55">
        <f t="shared" si="3"/>
        <v>-0.51690210403191372</v>
      </c>
      <c r="K13" s="55">
        <f t="shared" si="3"/>
        <v>29.567209989221627</v>
      </c>
      <c r="L13" s="55">
        <f t="shared" si="3"/>
        <v>38.517249277328212</v>
      </c>
      <c r="M13" s="55">
        <f t="shared" si="3"/>
        <v>53.765447581386432</v>
      </c>
      <c r="N13" s="55">
        <f t="shared" si="3"/>
        <v>104.81100899178104</v>
      </c>
      <c r="O13" s="55">
        <f t="shared" si="3"/>
        <v>255.11554584716731</v>
      </c>
      <c r="P13" s="55">
        <f t="shared" si="3"/>
        <v>139.6712509530488</v>
      </c>
      <c r="Q13" s="55">
        <f t="shared" si="3"/>
        <v>147.93453838897645</v>
      </c>
      <c r="R13" s="55">
        <f t="shared" si="3"/>
        <v>195.08987703168654</v>
      </c>
      <c r="S13" s="55">
        <f t="shared" si="3"/>
        <v>214.2683461148666</v>
      </c>
      <c r="T13" s="55">
        <f t="shared" si="3"/>
        <v>340.85758419838436</v>
      </c>
      <c r="U13" s="55">
        <f t="shared" si="3"/>
        <v>382.15630467025579</v>
      </c>
      <c r="V13" s="55">
        <f t="shared" si="3"/>
        <v>389.53989212123417</v>
      </c>
      <c r="W13" s="55">
        <f t="shared" si="3"/>
        <v>370.66870603465776</v>
      </c>
      <c r="X13" s="55">
        <f t="shared" si="3"/>
        <v>457.055241277883</v>
      </c>
    </row>
    <row r="14" spans="1:25" x14ac:dyDescent="0.25">
      <c r="A14" s="56" t="s">
        <v>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f>+'FCAS benefits'!L10</f>
        <v>15.876122651112929</v>
      </c>
      <c r="L14" s="57">
        <f>+'FCAS benefits'!M10</f>
        <v>15.961779131322926</v>
      </c>
      <c r="M14" s="57">
        <f>+'FCAS benefits'!N10</f>
        <v>16.048292176335021</v>
      </c>
      <c r="N14" s="57">
        <f>+'FCAS benefits'!O10</f>
        <v>16.135670351797238</v>
      </c>
      <c r="O14" s="57">
        <f>+'FCAS benefits'!P10</f>
        <v>16.223922309014075</v>
      </c>
      <c r="P14" s="57">
        <f>+'FCAS benefits'!Q10</f>
        <v>16.313056785803084</v>
      </c>
      <c r="Q14" s="57">
        <f>+'FCAS benefits'!R10</f>
        <v>16.40308260735998</v>
      </c>
      <c r="R14" s="57">
        <f>+'FCAS benefits'!S10</f>
        <v>16.49400868713245</v>
      </c>
      <c r="S14" s="57">
        <f>+'FCAS benefits'!T10</f>
        <v>16.585844027702642</v>
      </c>
      <c r="T14" s="57">
        <f>+'FCAS benefits'!U10</f>
        <v>16.678597721678535</v>
      </c>
      <c r="U14" s="57">
        <f>+'FCAS benefits'!V10</f>
        <v>16.772278952594188</v>
      </c>
      <c r="V14" s="57">
        <f>+'FCAS benefits'!W10</f>
        <v>16.866896995818998</v>
      </c>
      <c r="W14" s="57">
        <f>+'FCAS benefits'!X10</f>
        <v>16.962461219476054</v>
      </c>
      <c r="X14" s="57">
        <f>+'FCAS benefits'!Y10</f>
        <v>17.058981085369684</v>
      </c>
    </row>
    <row r="15" spans="1:25" x14ac:dyDescent="0.25">
      <c r="A15" s="52" t="s">
        <v>43</v>
      </c>
      <c r="B15" s="53">
        <f>+B14+B13</f>
        <v>0</v>
      </c>
      <c r="C15" s="53">
        <f t="shared" ref="C15:X15" si="4">+C14+C13</f>
        <v>0</v>
      </c>
      <c r="D15" s="53">
        <f t="shared" si="4"/>
        <v>-4.1658838672517318E-3</v>
      </c>
      <c r="E15" s="53">
        <f t="shared" si="4"/>
        <v>-3.6284316431747912E-2</v>
      </c>
      <c r="F15" s="53">
        <f t="shared" si="4"/>
        <v>-2.542666839677139E-2</v>
      </c>
      <c r="G15" s="53">
        <f t="shared" si="4"/>
        <v>1.4095680556325218E-2</v>
      </c>
      <c r="H15" s="53">
        <f t="shared" si="4"/>
        <v>-0.16277376792089979</v>
      </c>
      <c r="I15" s="53">
        <f t="shared" si="4"/>
        <v>-0.50461851456994733</v>
      </c>
      <c r="J15" s="53">
        <f t="shared" si="4"/>
        <v>-0.51690210403191372</v>
      </c>
      <c r="K15" s="53">
        <f t="shared" si="4"/>
        <v>45.44333264033456</v>
      </c>
      <c r="L15" s="53">
        <f t="shared" si="4"/>
        <v>54.479028408651139</v>
      </c>
      <c r="M15" s="53">
        <f t="shared" si="4"/>
        <v>69.81373975772145</v>
      </c>
      <c r="N15" s="53">
        <f t="shared" si="4"/>
        <v>120.94667934357827</v>
      </c>
      <c r="O15" s="53">
        <f t="shared" si="4"/>
        <v>271.3394681561814</v>
      </c>
      <c r="P15" s="53">
        <f t="shared" si="4"/>
        <v>155.9843077388519</v>
      </c>
      <c r="Q15" s="53">
        <f t="shared" si="4"/>
        <v>164.33762099633643</v>
      </c>
      <c r="R15" s="53">
        <f t="shared" si="4"/>
        <v>211.58388571881898</v>
      </c>
      <c r="S15" s="53">
        <f t="shared" si="4"/>
        <v>230.85419014256925</v>
      </c>
      <c r="T15" s="53">
        <f t="shared" si="4"/>
        <v>357.53618192006292</v>
      </c>
      <c r="U15" s="53">
        <f t="shared" si="4"/>
        <v>398.92858362285</v>
      </c>
      <c r="V15" s="53">
        <f t="shared" si="4"/>
        <v>406.40678911705317</v>
      </c>
      <c r="W15" s="53">
        <f t="shared" si="4"/>
        <v>387.6311672541338</v>
      </c>
      <c r="X15" s="53">
        <f t="shared" si="4"/>
        <v>474.11422236325268</v>
      </c>
    </row>
    <row r="16" spans="1:25" x14ac:dyDescent="0.25">
      <c r="A16" s="59" t="s">
        <v>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f>+'Project costs'!$C$49</f>
        <v>132.59190560382135</v>
      </c>
      <c r="L16" s="60">
        <f>+K16</f>
        <v>132.59190560382135</v>
      </c>
      <c r="M16" s="60">
        <f>+L16</f>
        <v>132.59190560382135</v>
      </c>
      <c r="N16" s="60">
        <f>+L16*2</f>
        <v>265.18381120764269</v>
      </c>
      <c r="O16" s="60">
        <f t="shared" ref="O16:X16" si="5">+N16</f>
        <v>265.18381120764269</v>
      </c>
      <c r="P16" s="60">
        <f t="shared" si="5"/>
        <v>265.18381120764269</v>
      </c>
      <c r="Q16" s="60">
        <f t="shared" si="5"/>
        <v>265.18381120764269</v>
      </c>
      <c r="R16" s="60">
        <f t="shared" si="5"/>
        <v>265.18381120764269</v>
      </c>
      <c r="S16" s="60">
        <f t="shared" si="5"/>
        <v>265.18381120764269</v>
      </c>
      <c r="T16" s="60">
        <f t="shared" si="5"/>
        <v>265.18381120764269</v>
      </c>
      <c r="U16" s="60">
        <f t="shared" si="5"/>
        <v>265.18381120764269</v>
      </c>
      <c r="V16" s="60">
        <f t="shared" si="5"/>
        <v>265.18381120764269</v>
      </c>
      <c r="W16" s="60">
        <f t="shared" si="5"/>
        <v>265.18381120764269</v>
      </c>
      <c r="X16" s="60">
        <f t="shared" si="5"/>
        <v>265.18381120764269</v>
      </c>
    </row>
    <row r="17" spans="1:27" x14ac:dyDescent="0.25">
      <c r="A17" t="s">
        <v>76</v>
      </c>
      <c r="B17" s="43">
        <f>XNPV($B$4,B15:X15,$B$10:$X$10)</f>
        <v>900.39771407110175</v>
      </c>
      <c r="C17" s="146"/>
      <c r="D17" s="147"/>
      <c r="E17" s="148"/>
      <c r="F17" s="149"/>
      <c r="G17" s="107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Z17" s="85"/>
      <c r="AA17" s="85"/>
    </row>
    <row r="18" spans="1:27" x14ac:dyDescent="0.25">
      <c r="A18" t="s">
        <v>77</v>
      </c>
      <c r="B18" s="43">
        <f>+XNPV($B$4,B16:X16,$B$10:$X$10)</f>
        <v>1009.6867142447074</v>
      </c>
      <c r="C18" s="146"/>
      <c r="D18" s="147"/>
      <c r="E18" s="148"/>
      <c r="F18" s="149"/>
      <c r="G18" s="107"/>
      <c r="H18" s="105"/>
      <c r="I18" s="105"/>
      <c r="J18" s="106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Z18" s="85"/>
      <c r="AA18" s="85"/>
    </row>
    <row r="19" spans="1:27" ht="15.75" thickBot="1" x14ac:dyDescent="0.3">
      <c r="A19" s="1" t="s">
        <v>78</v>
      </c>
      <c r="B19" s="74">
        <f>+B17-B18</f>
        <v>-109.2890001736057</v>
      </c>
      <c r="C19" s="146"/>
      <c r="D19" s="147"/>
      <c r="E19" s="148"/>
      <c r="F19" s="149"/>
      <c r="G19" s="107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Z19" s="85"/>
      <c r="AA19" s="85"/>
    </row>
    <row r="20" spans="1:27" s="85" customFormat="1" ht="16.5" thickTop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7" ht="15.75" thickTop="1" x14ac:dyDescent="0.25">
      <c r="A21" s="77" t="str">
        <f>+A2</f>
        <v>Option 2:  750 MW in 2028 and 750 MW in 2031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7" x14ac:dyDescent="0.25">
      <c r="A22" s="79" t="s">
        <v>81</v>
      </c>
      <c r="B22" s="80" t="str">
        <f>+Overview!D7</f>
        <v>Central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7" x14ac:dyDescent="0.25">
      <c r="A23" s="2" t="s">
        <v>36</v>
      </c>
      <c r="B23" s="1">
        <v>0</v>
      </c>
      <c r="C23" s="1">
        <f>+B23+1</f>
        <v>1</v>
      </c>
      <c r="D23" s="1">
        <f t="shared" ref="D23:X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</row>
    <row r="24" spans="1:27" x14ac:dyDescent="0.25">
      <c r="A24" t="s">
        <v>37</v>
      </c>
      <c r="B24" s="4">
        <v>1</v>
      </c>
      <c r="C24" s="4">
        <f>1/((1+$B$3)^((C25-$B$10)/365))</f>
        <v>0.94413876992960177</v>
      </c>
      <c r="D24" s="4">
        <f t="shared" ref="D24:X24" si="7">1/((1+$B$3)^((D25-$B$10)/365))</f>
        <v>0.89153802637356161</v>
      </c>
      <c r="E24" s="4">
        <f t="shared" si="7"/>
        <v>0.84186782471535571</v>
      </c>
      <c r="F24" s="4">
        <f t="shared" si="7"/>
        <v>0.79496489585963725</v>
      </c>
      <c r="G24" s="4">
        <f t="shared" si="7"/>
        <v>0.75055717891413165</v>
      </c>
      <c r="H24" s="4">
        <f t="shared" si="7"/>
        <v>0.70874143429096481</v>
      </c>
      <c r="I24" s="4">
        <f t="shared" si="7"/>
        <v>0.66925536760242199</v>
      </c>
      <c r="J24" s="4">
        <f t="shared" si="7"/>
        <v>0.63196918564912374</v>
      </c>
      <c r="K24" s="4">
        <f t="shared" si="7"/>
        <v>0.59666660957217577</v>
      </c>
      <c r="L24" s="4">
        <f t="shared" si="7"/>
        <v>0.56342456050252676</v>
      </c>
      <c r="M24" s="4">
        <f t="shared" si="7"/>
        <v>0.5320345236095626</v>
      </c>
      <c r="N24" s="4">
        <f t="shared" si="7"/>
        <v>0.50239331785605534</v>
      </c>
      <c r="O24" s="4">
        <f t="shared" si="7"/>
        <v>0.47432900914146753</v>
      </c>
      <c r="P24" s="4">
        <f t="shared" si="7"/>
        <v>0.44790274706465294</v>
      </c>
      <c r="Q24" s="4">
        <f t="shared" si="7"/>
        <v>0.42294876965500755</v>
      </c>
      <c r="R24" s="4">
        <f t="shared" si="7"/>
        <v>0.39938505161001664</v>
      </c>
      <c r="S24" s="4">
        <f t="shared" si="7"/>
        <v>0.37707491135535165</v>
      </c>
      <c r="T24" s="4">
        <f t="shared" si="7"/>
        <v>0.35606696067549731</v>
      </c>
      <c r="U24" s="4">
        <f t="shared" si="7"/>
        <v>0.33622942462275479</v>
      </c>
      <c r="V24" s="4">
        <f t="shared" si="7"/>
        <v>0.31749709596105269</v>
      </c>
      <c r="W24" s="4">
        <f t="shared" si="7"/>
        <v>0.29976131763688901</v>
      </c>
      <c r="X24" s="4">
        <f t="shared" si="7"/>
        <v>0.28306073431245427</v>
      </c>
    </row>
    <row r="25" spans="1:27" x14ac:dyDescent="0.25">
      <c r="A25" s="5" t="s">
        <v>79</v>
      </c>
      <c r="B25" s="6">
        <v>43647</v>
      </c>
      <c r="C25" s="6">
        <f>EDATE(B25,12)</f>
        <v>44013</v>
      </c>
      <c r="D25" s="6">
        <f t="shared" ref="D25:X25" si="8">EDATE(C25,12)</f>
        <v>44378</v>
      </c>
      <c r="E25" s="6">
        <f t="shared" si="8"/>
        <v>44743</v>
      </c>
      <c r="F25" s="6">
        <f t="shared" si="8"/>
        <v>45108</v>
      </c>
      <c r="G25" s="6">
        <f t="shared" si="8"/>
        <v>45474</v>
      </c>
      <c r="H25" s="6">
        <f t="shared" si="8"/>
        <v>45839</v>
      </c>
      <c r="I25" s="6">
        <f t="shared" si="8"/>
        <v>46204</v>
      </c>
      <c r="J25" s="6">
        <f t="shared" si="8"/>
        <v>46569</v>
      </c>
      <c r="K25" s="6">
        <f t="shared" si="8"/>
        <v>46935</v>
      </c>
      <c r="L25" s="6">
        <f t="shared" si="8"/>
        <v>47300</v>
      </c>
      <c r="M25" s="6">
        <f t="shared" si="8"/>
        <v>47665</v>
      </c>
      <c r="N25" s="6">
        <f t="shared" si="8"/>
        <v>48030</v>
      </c>
      <c r="O25" s="6">
        <f t="shared" si="8"/>
        <v>48396</v>
      </c>
      <c r="P25" s="6">
        <f t="shared" si="8"/>
        <v>48761</v>
      </c>
      <c r="Q25" s="6">
        <f t="shared" si="8"/>
        <v>49126</v>
      </c>
      <c r="R25" s="6">
        <f t="shared" si="8"/>
        <v>49491</v>
      </c>
      <c r="S25" s="6">
        <f t="shared" si="8"/>
        <v>49857</v>
      </c>
      <c r="T25" s="6">
        <f t="shared" si="8"/>
        <v>50222</v>
      </c>
      <c r="U25" s="6">
        <f t="shared" si="8"/>
        <v>50587</v>
      </c>
      <c r="V25" s="6">
        <f t="shared" si="8"/>
        <v>50952</v>
      </c>
      <c r="W25" s="6">
        <f t="shared" si="8"/>
        <v>51318</v>
      </c>
      <c r="X25" s="6">
        <f t="shared" si="8"/>
        <v>51683</v>
      </c>
    </row>
    <row r="26" spans="1:27" x14ac:dyDescent="0.25">
      <c r="A26" s="50" t="s">
        <v>41</v>
      </c>
      <c r="B26" s="51" t="s">
        <v>38</v>
      </c>
      <c r="C26" s="51" t="s">
        <v>4</v>
      </c>
      <c r="D26" s="51" t="s">
        <v>5</v>
      </c>
      <c r="E26" s="51" t="s">
        <v>6</v>
      </c>
      <c r="F26" s="51" t="s">
        <v>7</v>
      </c>
      <c r="G26" s="51" t="s">
        <v>8</v>
      </c>
      <c r="H26" s="51" t="s">
        <v>9</v>
      </c>
      <c r="I26" s="51" t="s">
        <v>10</v>
      </c>
      <c r="J26" s="51" t="s">
        <v>11</v>
      </c>
      <c r="K26" s="51" t="s">
        <v>12</v>
      </c>
      <c r="L26" s="51" t="s">
        <v>13</v>
      </c>
      <c r="M26" s="51" t="s">
        <v>14</v>
      </c>
      <c r="N26" s="51" t="s">
        <v>15</v>
      </c>
      <c r="O26" s="51" t="s">
        <v>16</v>
      </c>
      <c r="P26" s="51" t="s">
        <v>17</v>
      </c>
      <c r="Q26" s="51" t="s">
        <v>18</v>
      </c>
      <c r="R26" s="51" t="s">
        <v>19</v>
      </c>
      <c r="S26" s="51" t="s">
        <v>20</v>
      </c>
      <c r="T26" s="51" t="s">
        <v>21</v>
      </c>
      <c r="U26" s="51" t="s">
        <v>22</v>
      </c>
      <c r="V26" s="51" t="s">
        <v>23</v>
      </c>
      <c r="W26" s="51" t="s">
        <v>24</v>
      </c>
      <c r="X26" s="51" t="s">
        <v>25</v>
      </c>
    </row>
    <row r="27" spans="1:27" x14ac:dyDescent="0.25">
      <c r="A27" s="58" t="s">
        <v>44</v>
      </c>
      <c r="B27" s="83">
        <v>0</v>
      </c>
      <c r="C27" s="83">
        <v>0</v>
      </c>
      <c r="D27" s="83">
        <v>-1.9460373672245623E-2</v>
      </c>
      <c r="E27" s="83">
        <v>-1.9744957635070932</v>
      </c>
      <c r="F27" s="83">
        <v>-2.1264575618633899</v>
      </c>
      <c r="G27" s="83">
        <v>-2.4575247135967402</v>
      </c>
      <c r="H27" s="83">
        <v>-4.741515902275296</v>
      </c>
      <c r="I27" s="83">
        <v>-13.982838126819388</v>
      </c>
      <c r="J27" s="83">
        <v>-11.652947007697094</v>
      </c>
      <c r="K27" s="83">
        <v>34.200072004679441</v>
      </c>
      <c r="L27" s="83">
        <v>45.127737286499269</v>
      </c>
      <c r="M27" s="83">
        <v>53.776074113942514</v>
      </c>
      <c r="N27" s="83">
        <v>108.75350988503169</v>
      </c>
      <c r="O27" s="83">
        <v>164.37536850467404</v>
      </c>
      <c r="P27" s="83">
        <v>134.67588247506183</v>
      </c>
      <c r="Q27" s="83">
        <v>142.02680509025095</v>
      </c>
      <c r="R27" s="83">
        <v>159.5129571630107</v>
      </c>
      <c r="S27" s="83">
        <v>135.17884266428655</v>
      </c>
      <c r="T27" s="83">
        <v>173.2084277556387</v>
      </c>
      <c r="U27" s="83">
        <v>157.50060851531589</v>
      </c>
      <c r="V27" s="83">
        <v>140.92570035789367</v>
      </c>
      <c r="W27" s="83">
        <v>177.22533716786029</v>
      </c>
      <c r="X27" s="83">
        <v>145.76415407489776</v>
      </c>
    </row>
    <row r="28" spans="1:27" x14ac:dyDescent="0.25">
      <c r="A28" s="54" t="s">
        <v>46</v>
      </c>
      <c r="B28" s="55">
        <f t="shared" ref="B28:X28" si="9">+B27/B24</f>
        <v>0</v>
      </c>
      <c r="C28" s="55">
        <f t="shared" si="9"/>
        <v>0</v>
      </c>
      <c r="D28" s="55">
        <f t="shared" si="9"/>
        <v>-2.1827867232318783E-2</v>
      </c>
      <c r="E28" s="55">
        <f t="shared" si="9"/>
        <v>-2.3453750167666652</v>
      </c>
      <c r="F28" s="55">
        <f t="shared" si="9"/>
        <v>-2.6749074996122184</v>
      </c>
      <c r="G28" s="55">
        <f t="shared" si="9"/>
        <v>-3.2742671479768712</v>
      </c>
      <c r="H28" s="55">
        <f t="shared" si="9"/>
        <v>-6.6900503806705993</v>
      </c>
      <c r="I28" s="55">
        <f t="shared" si="9"/>
        <v>-20.893128099834733</v>
      </c>
      <c r="J28" s="55">
        <f t="shared" si="9"/>
        <v>-18.439106324033556</v>
      </c>
      <c r="K28" s="55">
        <f t="shared" si="9"/>
        <v>57.318561917184724</v>
      </c>
      <c r="L28" s="55">
        <f t="shared" si="9"/>
        <v>80.095438591191638</v>
      </c>
      <c r="M28" s="55">
        <f t="shared" si="9"/>
        <v>101.07628683398462</v>
      </c>
      <c r="N28" s="55">
        <f t="shared" si="9"/>
        <v>216.4708526561086</v>
      </c>
      <c r="O28" s="55">
        <f t="shared" si="9"/>
        <v>346.54293820694716</v>
      </c>
      <c r="P28" s="55">
        <f t="shared" si="9"/>
        <v>300.68108168048792</v>
      </c>
      <c r="Q28" s="55">
        <f t="shared" si="9"/>
        <v>335.80143809402711</v>
      </c>
      <c r="R28" s="55">
        <f t="shared" si="9"/>
        <v>399.3964133609303</v>
      </c>
      <c r="S28" s="55">
        <f t="shared" si="9"/>
        <v>358.49333539163882</v>
      </c>
      <c r="T28" s="55">
        <f t="shared" si="9"/>
        <v>486.44903033700086</v>
      </c>
      <c r="U28" s="55">
        <f t="shared" si="9"/>
        <v>468.43196038547075</v>
      </c>
      <c r="V28" s="55">
        <f t="shared" si="9"/>
        <v>443.86453341034968</v>
      </c>
      <c r="W28" s="55">
        <f t="shared" si="9"/>
        <v>591.22150437882487</v>
      </c>
      <c r="X28" s="55">
        <f t="shared" si="9"/>
        <v>514.95716786347771</v>
      </c>
    </row>
    <row r="29" spans="1:27" x14ac:dyDescent="0.25">
      <c r="A29" s="56" t="s">
        <v>42</v>
      </c>
      <c r="B29" s="57">
        <f t="shared" ref="B29:J29" si="10">B14</f>
        <v>0</v>
      </c>
      <c r="C29" s="57">
        <f t="shared" si="10"/>
        <v>0</v>
      </c>
      <c r="D29" s="57">
        <f t="shared" si="10"/>
        <v>0</v>
      </c>
      <c r="E29" s="57">
        <f t="shared" si="10"/>
        <v>0</v>
      </c>
      <c r="F29" s="57">
        <f t="shared" si="10"/>
        <v>0</v>
      </c>
      <c r="G29" s="57">
        <f t="shared" si="10"/>
        <v>0</v>
      </c>
      <c r="H29" s="57">
        <f t="shared" si="10"/>
        <v>0</v>
      </c>
      <c r="I29" s="57">
        <f t="shared" si="10"/>
        <v>0</v>
      </c>
      <c r="J29" s="57">
        <f t="shared" si="10"/>
        <v>0</v>
      </c>
      <c r="K29" s="57">
        <f>K14</f>
        <v>15.876122651112929</v>
      </c>
      <c r="L29" s="57">
        <f t="shared" ref="L29:X29" si="11">L14</f>
        <v>15.961779131322926</v>
      </c>
      <c r="M29" s="57">
        <f t="shared" si="11"/>
        <v>16.048292176335021</v>
      </c>
      <c r="N29" s="57">
        <f t="shared" si="11"/>
        <v>16.135670351797238</v>
      </c>
      <c r="O29" s="57">
        <f t="shared" si="11"/>
        <v>16.223922309014075</v>
      </c>
      <c r="P29" s="57">
        <f t="shared" si="11"/>
        <v>16.313056785803084</v>
      </c>
      <c r="Q29" s="57">
        <f t="shared" si="11"/>
        <v>16.40308260735998</v>
      </c>
      <c r="R29" s="57">
        <f t="shared" si="11"/>
        <v>16.49400868713245</v>
      </c>
      <c r="S29" s="57">
        <f t="shared" si="11"/>
        <v>16.585844027702642</v>
      </c>
      <c r="T29" s="57">
        <f t="shared" si="11"/>
        <v>16.678597721678535</v>
      </c>
      <c r="U29" s="57">
        <f t="shared" si="11"/>
        <v>16.772278952594188</v>
      </c>
      <c r="V29" s="57">
        <f t="shared" si="11"/>
        <v>16.866896995818998</v>
      </c>
      <c r="W29" s="57">
        <f t="shared" si="11"/>
        <v>16.962461219476054</v>
      </c>
      <c r="X29" s="57">
        <f t="shared" si="11"/>
        <v>17.058981085369684</v>
      </c>
    </row>
    <row r="30" spans="1:27" x14ac:dyDescent="0.25">
      <c r="A30" s="52" t="s">
        <v>43</v>
      </c>
      <c r="B30" s="53">
        <f>+B29+B28</f>
        <v>0</v>
      </c>
      <c r="C30" s="53">
        <f t="shared" ref="C30:X30" si="12">+C29+C28</f>
        <v>0</v>
      </c>
      <c r="D30" s="53">
        <f t="shared" si="12"/>
        <v>-2.1827867232318783E-2</v>
      </c>
      <c r="E30" s="53">
        <f t="shared" si="12"/>
        <v>-2.3453750167666652</v>
      </c>
      <c r="F30" s="53">
        <f t="shared" si="12"/>
        <v>-2.6749074996122184</v>
      </c>
      <c r="G30" s="53">
        <f t="shared" si="12"/>
        <v>-3.2742671479768712</v>
      </c>
      <c r="H30" s="53">
        <f t="shared" si="12"/>
        <v>-6.6900503806705993</v>
      </c>
      <c r="I30" s="53">
        <f t="shared" si="12"/>
        <v>-20.893128099834733</v>
      </c>
      <c r="J30" s="53">
        <f t="shared" si="12"/>
        <v>-18.439106324033556</v>
      </c>
      <c r="K30" s="53">
        <f t="shared" si="12"/>
        <v>73.194684568297646</v>
      </c>
      <c r="L30" s="53">
        <f t="shared" si="12"/>
        <v>96.057217722514565</v>
      </c>
      <c r="M30" s="53">
        <f t="shared" si="12"/>
        <v>117.12457901031965</v>
      </c>
      <c r="N30" s="53">
        <f t="shared" si="12"/>
        <v>232.60652300790585</v>
      </c>
      <c r="O30" s="53">
        <f t="shared" si="12"/>
        <v>362.76686051596124</v>
      </c>
      <c r="P30" s="53">
        <f t="shared" si="12"/>
        <v>316.99413846629102</v>
      </c>
      <c r="Q30" s="53">
        <f t="shared" si="12"/>
        <v>352.20452070138708</v>
      </c>
      <c r="R30" s="53">
        <f t="shared" si="12"/>
        <v>415.89042204806276</v>
      </c>
      <c r="S30" s="53">
        <f t="shared" si="12"/>
        <v>375.07917941934147</v>
      </c>
      <c r="T30" s="53">
        <f t="shared" si="12"/>
        <v>503.12762805867942</v>
      </c>
      <c r="U30" s="53">
        <f t="shared" si="12"/>
        <v>485.20423933806495</v>
      </c>
      <c r="V30" s="53">
        <f t="shared" si="12"/>
        <v>460.73143040616867</v>
      </c>
      <c r="W30" s="53">
        <f t="shared" si="12"/>
        <v>608.18396559830092</v>
      </c>
      <c r="X30" s="53">
        <f t="shared" si="12"/>
        <v>532.01614894884744</v>
      </c>
    </row>
    <row r="31" spans="1:27" x14ac:dyDescent="0.25">
      <c r="A31" s="59" t="s">
        <v>75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f>+'Project costs'!$C$28</f>
        <v>108.69175122137089</v>
      </c>
      <c r="L31" s="60">
        <f>+'Project costs'!$C$28</f>
        <v>108.69175122137089</v>
      </c>
      <c r="M31" s="60">
        <f>+'Project costs'!$C$28</f>
        <v>108.69175122137089</v>
      </c>
      <c r="N31" s="60">
        <f>+$M$31*2</f>
        <v>217.38350244274179</v>
      </c>
      <c r="O31" s="60">
        <f t="shared" ref="O31:X31" si="13">+$M$31*2</f>
        <v>217.38350244274179</v>
      </c>
      <c r="P31" s="60">
        <f t="shared" si="13"/>
        <v>217.38350244274179</v>
      </c>
      <c r="Q31" s="60">
        <f t="shared" si="13"/>
        <v>217.38350244274179</v>
      </c>
      <c r="R31" s="60">
        <f t="shared" si="13"/>
        <v>217.38350244274179</v>
      </c>
      <c r="S31" s="60">
        <f t="shared" si="13"/>
        <v>217.38350244274179</v>
      </c>
      <c r="T31" s="60">
        <f t="shared" si="13"/>
        <v>217.38350244274179</v>
      </c>
      <c r="U31" s="60">
        <f t="shared" si="13"/>
        <v>217.38350244274179</v>
      </c>
      <c r="V31" s="60">
        <f t="shared" si="13"/>
        <v>217.38350244274179</v>
      </c>
      <c r="W31" s="60">
        <f t="shared" si="13"/>
        <v>217.38350244274179</v>
      </c>
      <c r="X31" s="60">
        <f t="shared" si="13"/>
        <v>217.38350244274179</v>
      </c>
    </row>
    <row r="32" spans="1:27" x14ac:dyDescent="0.25">
      <c r="A32" t="s">
        <v>76</v>
      </c>
      <c r="B32" s="43">
        <f>XNPV($B$3,B30:X30,$B$10:$X$10)</f>
        <v>1832.0349560019054</v>
      </c>
      <c r="C32" s="146"/>
      <c r="D32" s="147"/>
      <c r="E32" s="148"/>
      <c r="F32" s="149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Z32" s="85"/>
      <c r="AA32" s="85"/>
    </row>
    <row r="33" spans="1:27" x14ac:dyDescent="0.25">
      <c r="A33" t="s">
        <v>77</v>
      </c>
      <c r="B33" s="43">
        <f>+XNPV($B$3,B31:X31,$B$10:$X$10)</f>
        <v>1100.5501070116441</v>
      </c>
      <c r="C33" s="146"/>
      <c r="D33" s="147"/>
      <c r="E33" s="148"/>
      <c r="F33" s="149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Z33" s="85"/>
      <c r="AA33" s="85"/>
    </row>
    <row r="34" spans="1:27" ht="15.75" thickBot="1" x14ac:dyDescent="0.3">
      <c r="A34" s="1" t="s">
        <v>78</v>
      </c>
      <c r="B34" s="74">
        <f>+B32-B33</f>
        <v>731.4848489902613</v>
      </c>
      <c r="C34" s="146"/>
      <c r="D34" s="147"/>
      <c r="E34" s="148"/>
      <c r="F34" s="149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Z34" s="85"/>
      <c r="AA34" s="85"/>
    </row>
    <row r="35" spans="1:27" ht="16.5" thickTop="1" thickBo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Z35" s="85"/>
      <c r="AA35" s="85"/>
    </row>
    <row r="36" spans="1:27" ht="15.75" thickTop="1" x14ac:dyDescent="0.25">
      <c r="A36" s="77" t="str">
        <f>+A2</f>
        <v>Option 2:  750 MW in 2028 and 750 MW in 2031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7" x14ac:dyDescent="0.25">
      <c r="A37" s="79" t="s">
        <v>81</v>
      </c>
      <c r="B37" s="80" t="str">
        <f>+Overview!D8</f>
        <v>High DER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7" x14ac:dyDescent="0.25">
      <c r="A38" s="2" t="s">
        <v>36</v>
      </c>
      <c r="B38" s="1">
        <v>0</v>
      </c>
      <c r="C38" s="1">
        <f>+B38+1</f>
        <v>1</v>
      </c>
      <c r="D38" s="1">
        <f t="shared" ref="D38:X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</row>
    <row r="39" spans="1:27" x14ac:dyDescent="0.25">
      <c r="A39" t="s">
        <v>37</v>
      </c>
      <c r="B39" s="4">
        <v>1</v>
      </c>
      <c r="C39" s="4">
        <f>1/((1+$B$3)^((C40-$B$10)/365))</f>
        <v>0.94413876992960177</v>
      </c>
      <c r="D39" s="4">
        <f t="shared" ref="D39:X39" si="15">1/((1+$B$3)^((D40-$B$10)/365))</f>
        <v>0.89153802637356161</v>
      </c>
      <c r="E39" s="4">
        <f t="shared" si="15"/>
        <v>0.84186782471535571</v>
      </c>
      <c r="F39" s="4">
        <f t="shared" si="15"/>
        <v>0.79496489585963725</v>
      </c>
      <c r="G39" s="4">
        <f t="shared" si="15"/>
        <v>0.75055717891413165</v>
      </c>
      <c r="H39" s="4">
        <f t="shared" si="15"/>
        <v>0.70874143429096481</v>
      </c>
      <c r="I39" s="4">
        <f t="shared" si="15"/>
        <v>0.66925536760242199</v>
      </c>
      <c r="J39" s="4">
        <f t="shared" si="15"/>
        <v>0.63196918564912374</v>
      </c>
      <c r="K39" s="4">
        <f t="shared" si="15"/>
        <v>0.59666660957217577</v>
      </c>
      <c r="L39" s="4">
        <f t="shared" si="15"/>
        <v>0.56342456050252676</v>
      </c>
      <c r="M39" s="4">
        <f t="shared" si="15"/>
        <v>0.5320345236095626</v>
      </c>
      <c r="N39" s="4">
        <f t="shared" si="15"/>
        <v>0.50239331785605534</v>
      </c>
      <c r="O39" s="4">
        <f t="shared" si="15"/>
        <v>0.47432900914146753</v>
      </c>
      <c r="P39" s="4">
        <f t="shared" si="15"/>
        <v>0.44790274706465294</v>
      </c>
      <c r="Q39" s="4">
        <f t="shared" si="15"/>
        <v>0.42294876965500755</v>
      </c>
      <c r="R39" s="4">
        <f t="shared" si="15"/>
        <v>0.39938505161001664</v>
      </c>
      <c r="S39" s="4">
        <f t="shared" si="15"/>
        <v>0.37707491135535165</v>
      </c>
      <c r="T39" s="4">
        <f t="shared" si="15"/>
        <v>0.35606696067549731</v>
      </c>
      <c r="U39" s="4">
        <f t="shared" si="15"/>
        <v>0.33622942462275479</v>
      </c>
      <c r="V39" s="4">
        <f t="shared" si="15"/>
        <v>0.31749709596105269</v>
      </c>
      <c r="W39" s="4">
        <f t="shared" si="15"/>
        <v>0.29976131763688901</v>
      </c>
      <c r="X39" s="4">
        <f t="shared" si="15"/>
        <v>0.28306073431245427</v>
      </c>
    </row>
    <row r="40" spans="1:27" x14ac:dyDescent="0.25">
      <c r="A40" s="5" t="s">
        <v>79</v>
      </c>
      <c r="B40" s="6">
        <v>43647</v>
      </c>
      <c r="C40" s="6">
        <f>EDATE(B40,12)</f>
        <v>44013</v>
      </c>
      <c r="D40" s="6">
        <f t="shared" ref="D40:X40" si="16">EDATE(C40,12)</f>
        <v>44378</v>
      </c>
      <c r="E40" s="6">
        <f t="shared" si="16"/>
        <v>44743</v>
      </c>
      <c r="F40" s="6">
        <f t="shared" si="16"/>
        <v>45108</v>
      </c>
      <c r="G40" s="6">
        <f t="shared" si="16"/>
        <v>45474</v>
      </c>
      <c r="H40" s="6">
        <f t="shared" si="16"/>
        <v>45839</v>
      </c>
      <c r="I40" s="6">
        <f t="shared" si="16"/>
        <v>46204</v>
      </c>
      <c r="J40" s="6">
        <f t="shared" si="16"/>
        <v>46569</v>
      </c>
      <c r="K40" s="6">
        <f t="shared" si="16"/>
        <v>46935</v>
      </c>
      <c r="L40" s="6">
        <f t="shared" si="16"/>
        <v>47300</v>
      </c>
      <c r="M40" s="6">
        <f t="shared" si="16"/>
        <v>47665</v>
      </c>
      <c r="N40" s="6">
        <f t="shared" si="16"/>
        <v>48030</v>
      </c>
      <c r="O40" s="6">
        <f t="shared" si="16"/>
        <v>48396</v>
      </c>
      <c r="P40" s="6">
        <f t="shared" si="16"/>
        <v>48761</v>
      </c>
      <c r="Q40" s="6">
        <f t="shared" si="16"/>
        <v>49126</v>
      </c>
      <c r="R40" s="6">
        <f t="shared" si="16"/>
        <v>49491</v>
      </c>
      <c r="S40" s="6">
        <f t="shared" si="16"/>
        <v>49857</v>
      </c>
      <c r="T40" s="6">
        <f t="shared" si="16"/>
        <v>50222</v>
      </c>
      <c r="U40" s="6">
        <f t="shared" si="16"/>
        <v>50587</v>
      </c>
      <c r="V40" s="6">
        <f t="shared" si="16"/>
        <v>50952</v>
      </c>
      <c r="W40" s="6">
        <f t="shared" si="16"/>
        <v>51318</v>
      </c>
      <c r="X40" s="6">
        <f t="shared" si="16"/>
        <v>51683</v>
      </c>
    </row>
    <row r="41" spans="1:27" x14ac:dyDescent="0.25">
      <c r="A41" s="50" t="s">
        <v>41</v>
      </c>
      <c r="B41" s="51" t="s">
        <v>38</v>
      </c>
      <c r="C41" s="51" t="s">
        <v>4</v>
      </c>
      <c r="D41" s="51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1" t="s">
        <v>12</v>
      </c>
      <c r="L41" s="51" t="s">
        <v>13</v>
      </c>
      <c r="M41" s="51" t="s">
        <v>14</v>
      </c>
      <c r="N41" s="51" t="s">
        <v>15</v>
      </c>
      <c r="O41" s="51" t="s">
        <v>16</v>
      </c>
      <c r="P41" s="51" t="s">
        <v>17</v>
      </c>
      <c r="Q41" s="51" t="s">
        <v>18</v>
      </c>
      <c r="R41" s="51" t="s">
        <v>19</v>
      </c>
      <c r="S41" s="51" t="s">
        <v>20</v>
      </c>
      <c r="T41" s="51" t="s">
        <v>21</v>
      </c>
      <c r="U41" s="51" t="s">
        <v>22</v>
      </c>
      <c r="V41" s="51" t="s">
        <v>23</v>
      </c>
      <c r="W41" s="51" t="s">
        <v>24</v>
      </c>
      <c r="X41" s="51" t="s">
        <v>25</v>
      </c>
    </row>
    <row r="42" spans="1:27" x14ac:dyDescent="0.25">
      <c r="A42" s="58" t="s">
        <v>44</v>
      </c>
      <c r="B42" s="83">
        <v>0</v>
      </c>
      <c r="C42" s="83">
        <v>0</v>
      </c>
      <c r="D42" s="83">
        <v>-3.6286426042352105E-2</v>
      </c>
      <c r="E42" s="83">
        <v>-7.3092692045129297</v>
      </c>
      <c r="F42" s="83">
        <v>-4.3104311791184955</v>
      </c>
      <c r="G42" s="83">
        <v>-3.9056405429964798</v>
      </c>
      <c r="H42" s="83">
        <v>-21.195772548998775</v>
      </c>
      <c r="I42" s="83">
        <v>-7.001822590593747</v>
      </c>
      <c r="J42" s="83">
        <v>-12.741064329578876</v>
      </c>
      <c r="K42" s="83">
        <v>23.531758160321715</v>
      </c>
      <c r="L42" s="83">
        <v>35.271233376322471</v>
      </c>
      <c r="M42" s="83">
        <v>67.639246916786533</v>
      </c>
      <c r="N42" s="83">
        <v>100.49476632382675</v>
      </c>
      <c r="O42" s="83">
        <v>170.53614276034205</v>
      </c>
      <c r="P42" s="83">
        <v>134.11008424978036</v>
      </c>
      <c r="Q42" s="83">
        <v>148.5224376765932</v>
      </c>
      <c r="R42" s="83">
        <v>163.85034562072951</v>
      </c>
      <c r="S42" s="83">
        <v>124.81018729931793</v>
      </c>
      <c r="T42" s="83">
        <v>171.40500124309165</v>
      </c>
      <c r="U42" s="83">
        <v>149.6642663838993</v>
      </c>
      <c r="V42" s="83">
        <v>143.47040236325483</v>
      </c>
      <c r="W42" s="83">
        <v>171.84671219939992</v>
      </c>
      <c r="X42" s="83">
        <v>156.73004671663057</v>
      </c>
    </row>
    <row r="43" spans="1:27" x14ac:dyDescent="0.25">
      <c r="A43" s="54" t="s">
        <v>46</v>
      </c>
      <c r="B43" s="55">
        <f t="shared" ref="B43:X43" si="17">+B42/B39</f>
        <v>0</v>
      </c>
      <c r="C43" s="55">
        <f t="shared" si="17"/>
        <v>0</v>
      </c>
      <c r="D43" s="55">
        <f t="shared" si="17"/>
        <v>-4.0700929145951872E-2</v>
      </c>
      <c r="E43" s="55">
        <f t="shared" si="17"/>
        <v>-8.6822051988793731</v>
      </c>
      <c r="F43" s="55">
        <f t="shared" si="17"/>
        <v>-5.4221654334275984</v>
      </c>
      <c r="G43" s="55">
        <f t="shared" si="17"/>
        <v>-5.203654901611845</v>
      </c>
      <c r="H43" s="55">
        <f t="shared" si="17"/>
        <v>-29.906213357207388</v>
      </c>
      <c r="I43" s="55">
        <f t="shared" si="17"/>
        <v>-10.462108978935005</v>
      </c>
      <c r="J43" s="55">
        <f t="shared" si="17"/>
        <v>-20.160894896310428</v>
      </c>
      <c r="K43" s="55">
        <f t="shared" si="17"/>
        <v>39.43870460120862</v>
      </c>
      <c r="L43" s="55">
        <f t="shared" si="17"/>
        <v>62.601519083341934</v>
      </c>
      <c r="M43" s="55">
        <f t="shared" si="17"/>
        <v>127.13319139121145</v>
      </c>
      <c r="N43" s="55">
        <f t="shared" si="17"/>
        <v>200.03205208358344</v>
      </c>
      <c r="O43" s="55">
        <f t="shared" si="17"/>
        <v>359.5313368436212</v>
      </c>
      <c r="P43" s="55">
        <f t="shared" si="17"/>
        <v>299.41786499117433</v>
      </c>
      <c r="Q43" s="55">
        <f t="shared" si="17"/>
        <v>351.15940353187585</v>
      </c>
      <c r="R43" s="55">
        <f t="shared" si="17"/>
        <v>410.25658061114103</v>
      </c>
      <c r="S43" s="55">
        <f t="shared" si="17"/>
        <v>330.99573464249403</v>
      </c>
      <c r="T43" s="55">
        <f t="shared" si="17"/>
        <v>481.38417818355833</v>
      </c>
      <c r="U43" s="55">
        <f t="shared" si="17"/>
        <v>445.12542753157533</v>
      </c>
      <c r="V43" s="55">
        <f t="shared" si="17"/>
        <v>451.87941618481551</v>
      </c>
      <c r="W43" s="55">
        <f t="shared" si="17"/>
        <v>573.27847887152552</v>
      </c>
      <c r="X43" s="55">
        <f t="shared" si="17"/>
        <v>553.69759107466098</v>
      </c>
    </row>
    <row r="44" spans="1:27" x14ac:dyDescent="0.25">
      <c r="A44" s="56" t="s">
        <v>42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f>J29</f>
        <v>0</v>
      </c>
      <c r="K44" s="57">
        <f t="shared" ref="K44:X44" si="18">K29</f>
        <v>15.876122651112929</v>
      </c>
      <c r="L44" s="57">
        <f t="shared" si="18"/>
        <v>15.961779131322926</v>
      </c>
      <c r="M44" s="57">
        <f t="shared" si="18"/>
        <v>16.048292176335021</v>
      </c>
      <c r="N44" s="57">
        <f t="shared" si="18"/>
        <v>16.135670351797238</v>
      </c>
      <c r="O44" s="57">
        <f t="shared" si="18"/>
        <v>16.223922309014075</v>
      </c>
      <c r="P44" s="57">
        <f t="shared" si="18"/>
        <v>16.313056785803084</v>
      </c>
      <c r="Q44" s="57">
        <f t="shared" si="18"/>
        <v>16.40308260735998</v>
      </c>
      <c r="R44" s="57">
        <f t="shared" si="18"/>
        <v>16.49400868713245</v>
      </c>
      <c r="S44" s="57">
        <f t="shared" si="18"/>
        <v>16.585844027702642</v>
      </c>
      <c r="T44" s="57">
        <f t="shared" si="18"/>
        <v>16.678597721678535</v>
      </c>
      <c r="U44" s="57">
        <f t="shared" si="18"/>
        <v>16.772278952594188</v>
      </c>
      <c r="V44" s="57">
        <f t="shared" si="18"/>
        <v>16.866896995818998</v>
      </c>
      <c r="W44" s="57">
        <f t="shared" si="18"/>
        <v>16.962461219476054</v>
      </c>
      <c r="X44" s="57">
        <f t="shared" si="18"/>
        <v>17.058981085369684</v>
      </c>
    </row>
    <row r="45" spans="1:27" x14ac:dyDescent="0.25">
      <c r="A45" s="52" t="s">
        <v>43</v>
      </c>
      <c r="B45" s="53">
        <f>+B44+B43</f>
        <v>0</v>
      </c>
      <c r="C45" s="53">
        <f t="shared" ref="C45:X45" si="19">+C44+C43</f>
        <v>0</v>
      </c>
      <c r="D45" s="53">
        <f t="shared" si="19"/>
        <v>-4.0700929145951872E-2</v>
      </c>
      <c r="E45" s="53">
        <f t="shared" si="19"/>
        <v>-8.6822051988793731</v>
      </c>
      <c r="F45" s="53">
        <f t="shared" si="19"/>
        <v>-5.4221654334275984</v>
      </c>
      <c r="G45" s="53">
        <f t="shared" si="19"/>
        <v>-5.203654901611845</v>
      </c>
      <c r="H45" s="53">
        <f t="shared" si="19"/>
        <v>-29.906213357207388</v>
      </c>
      <c r="I45" s="53">
        <f t="shared" si="19"/>
        <v>-10.462108978935005</v>
      </c>
      <c r="J45" s="53">
        <f t="shared" si="19"/>
        <v>-20.160894896310428</v>
      </c>
      <c r="K45" s="53">
        <f t="shared" si="19"/>
        <v>55.31482725232155</v>
      </c>
      <c r="L45" s="53">
        <f t="shared" si="19"/>
        <v>78.563298214664854</v>
      </c>
      <c r="M45" s="53">
        <f t="shared" si="19"/>
        <v>143.18148356754648</v>
      </c>
      <c r="N45" s="53">
        <f t="shared" si="19"/>
        <v>216.16772243538068</v>
      </c>
      <c r="O45" s="53">
        <f t="shared" si="19"/>
        <v>375.75525915263529</v>
      </c>
      <c r="P45" s="53">
        <f t="shared" si="19"/>
        <v>315.73092177697742</v>
      </c>
      <c r="Q45" s="53">
        <f t="shared" si="19"/>
        <v>367.56248613923583</v>
      </c>
      <c r="R45" s="53">
        <f t="shared" si="19"/>
        <v>426.7505892982735</v>
      </c>
      <c r="S45" s="53">
        <f t="shared" si="19"/>
        <v>347.58157867019668</v>
      </c>
      <c r="T45" s="53">
        <f t="shared" si="19"/>
        <v>498.06277590523689</v>
      </c>
      <c r="U45" s="53">
        <f t="shared" si="19"/>
        <v>461.89770648416953</v>
      </c>
      <c r="V45" s="53">
        <f t="shared" si="19"/>
        <v>468.7463131806345</v>
      </c>
      <c r="W45" s="53">
        <f t="shared" si="19"/>
        <v>590.24094009100156</v>
      </c>
      <c r="X45" s="53">
        <f t="shared" si="19"/>
        <v>570.75657216003071</v>
      </c>
    </row>
    <row r="46" spans="1:27" x14ac:dyDescent="0.25">
      <c r="A46" s="59" t="s">
        <v>75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f>+J31</f>
        <v>0</v>
      </c>
      <c r="K46" s="60">
        <f>+K31</f>
        <v>108.69175122137089</v>
      </c>
      <c r="L46" s="60">
        <f t="shared" ref="L46:X46" si="20">+L31</f>
        <v>108.69175122137089</v>
      </c>
      <c r="M46" s="60">
        <f t="shared" si="20"/>
        <v>108.69175122137089</v>
      </c>
      <c r="N46" s="60">
        <f t="shared" si="20"/>
        <v>217.38350244274179</v>
      </c>
      <c r="O46" s="60">
        <f t="shared" si="20"/>
        <v>217.38350244274179</v>
      </c>
      <c r="P46" s="60">
        <f t="shared" si="20"/>
        <v>217.38350244274179</v>
      </c>
      <c r="Q46" s="60">
        <f t="shared" si="20"/>
        <v>217.38350244274179</v>
      </c>
      <c r="R46" s="60">
        <f t="shared" si="20"/>
        <v>217.38350244274179</v>
      </c>
      <c r="S46" s="60">
        <f t="shared" si="20"/>
        <v>217.38350244274179</v>
      </c>
      <c r="T46" s="60">
        <f t="shared" si="20"/>
        <v>217.38350244274179</v>
      </c>
      <c r="U46" s="60">
        <f t="shared" si="20"/>
        <v>217.38350244274179</v>
      </c>
      <c r="V46" s="60">
        <f t="shared" si="20"/>
        <v>217.38350244274179</v>
      </c>
      <c r="W46" s="60">
        <f t="shared" si="20"/>
        <v>217.38350244274179</v>
      </c>
      <c r="X46" s="60">
        <f t="shared" si="20"/>
        <v>217.38350244274179</v>
      </c>
    </row>
    <row r="47" spans="1:27" x14ac:dyDescent="0.25">
      <c r="A47" t="s">
        <v>76</v>
      </c>
      <c r="B47" s="43">
        <f>XNPV($B$3,B45:X45,$B$10:$X$10)</f>
        <v>1802.1210628607485</v>
      </c>
      <c r="C47" s="146"/>
      <c r="D47" s="147"/>
      <c r="E47" s="148"/>
      <c r="F47" s="149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7" x14ac:dyDescent="0.25">
      <c r="A48" t="s">
        <v>77</v>
      </c>
      <c r="B48" s="43">
        <f>+XNPV($B$3,B46:X46,$B$10:$X$10)</f>
        <v>1100.5501070116441</v>
      </c>
      <c r="C48" s="146"/>
      <c r="D48" s="147"/>
      <c r="E48" s="148"/>
      <c r="F48" s="149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49" spans="1:24" ht="15.75" thickBot="1" x14ac:dyDescent="0.3">
      <c r="A49" s="1" t="s">
        <v>78</v>
      </c>
      <c r="B49" s="74">
        <f>+B47-B48</f>
        <v>701.57095584910439</v>
      </c>
      <c r="C49" s="146"/>
      <c r="D49" s="147"/>
      <c r="E49" s="148"/>
      <c r="F49" s="149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</row>
    <row r="50" spans="1:24" ht="16.5" thickTop="1" thickBo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ht="15.75" thickTop="1" x14ac:dyDescent="0.25">
      <c r="A51" s="77" t="str">
        <f>+A2</f>
        <v>Option 2:  750 MW in 2028 and 750 MW in 2031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x14ac:dyDescent="0.25">
      <c r="A52" s="79" t="s">
        <v>81</v>
      </c>
      <c r="B52" s="80" t="str">
        <f>+Overview!D9</f>
        <v xml:space="preserve">Fast Change 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2" t="s">
        <v>36</v>
      </c>
      <c r="B53" s="1">
        <v>0</v>
      </c>
      <c r="C53" s="1">
        <f>+B53+1</f>
        <v>1</v>
      </c>
      <c r="D53" s="1">
        <f t="shared" ref="D53:X53" si="21">+C53+1</f>
        <v>2</v>
      </c>
      <c r="E53" s="1">
        <f t="shared" si="21"/>
        <v>3</v>
      </c>
      <c r="F53" s="1">
        <f t="shared" si="21"/>
        <v>4</v>
      </c>
      <c r="G53" s="1">
        <f t="shared" si="21"/>
        <v>5</v>
      </c>
      <c r="H53" s="8">
        <f t="shared" si="21"/>
        <v>6</v>
      </c>
      <c r="I53" s="1">
        <f t="shared" si="21"/>
        <v>7</v>
      </c>
      <c r="J53" s="1">
        <f t="shared" si="21"/>
        <v>8</v>
      </c>
      <c r="K53" s="1">
        <f t="shared" si="21"/>
        <v>9</v>
      </c>
      <c r="L53" s="1">
        <f t="shared" si="21"/>
        <v>10</v>
      </c>
      <c r="M53" s="1">
        <f t="shared" si="21"/>
        <v>11</v>
      </c>
      <c r="N53" s="1">
        <f t="shared" si="21"/>
        <v>12</v>
      </c>
      <c r="O53" s="1">
        <f t="shared" si="21"/>
        <v>13</v>
      </c>
      <c r="P53" s="1">
        <f t="shared" si="21"/>
        <v>14</v>
      </c>
      <c r="Q53" s="1">
        <f t="shared" si="21"/>
        <v>15</v>
      </c>
      <c r="R53" s="1">
        <f t="shared" si="21"/>
        <v>16</v>
      </c>
      <c r="S53" s="1">
        <f t="shared" si="21"/>
        <v>17</v>
      </c>
      <c r="T53" s="1">
        <f t="shared" si="21"/>
        <v>18</v>
      </c>
      <c r="U53" s="1">
        <f t="shared" si="21"/>
        <v>19</v>
      </c>
      <c r="V53" s="1">
        <f t="shared" si="21"/>
        <v>20</v>
      </c>
      <c r="W53" s="1">
        <f t="shared" si="21"/>
        <v>21</v>
      </c>
      <c r="X53" s="1">
        <f t="shared" si="21"/>
        <v>22</v>
      </c>
    </row>
    <row r="54" spans="1:24" x14ac:dyDescent="0.25">
      <c r="A54" t="s">
        <v>37</v>
      </c>
      <c r="B54" s="4">
        <v>1</v>
      </c>
      <c r="C54" s="4">
        <f>1/((1+$B$3)^((C55-$B$10)/365))</f>
        <v>0.94413876992960177</v>
      </c>
      <c r="D54" s="4">
        <f t="shared" ref="D54:X54" si="22">1/((1+$B$3)^((D55-$B$10)/365))</f>
        <v>0.89153802637356161</v>
      </c>
      <c r="E54" s="4">
        <f t="shared" si="22"/>
        <v>0.84186782471535571</v>
      </c>
      <c r="F54" s="4">
        <f t="shared" si="22"/>
        <v>0.79496489585963725</v>
      </c>
      <c r="G54" s="4">
        <f t="shared" si="22"/>
        <v>0.75055717891413165</v>
      </c>
      <c r="H54" s="4">
        <f t="shared" si="22"/>
        <v>0.70874143429096481</v>
      </c>
      <c r="I54" s="4">
        <f t="shared" si="22"/>
        <v>0.66925536760242199</v>
      </c>
      <c r="J54" s="4">
        <f t="shared" si="22"/>
        <v>0.63196918564912374</v>
      </c>
      <c r="K54" s="4">
        <f t="shared" si="22"/>
        <v>0.59666660957217577</v>
      </c>
      <c r="L54" s="4">
        <f t="shared" si="22"/>
        <v>0.56342456050252676</v>
      </c>
      <c r="M54" s="4">
        <f t="shared" si="22"/>
        <v>0.5320345236095626</v>
      </c>
      <c r="N54" s="4">
        <f t="shared" si="22"/>
        <v>0.50239331785605534</v>
      </c>
      <c r="O54" s="4">
        <f t="shared" si="22"/>
        <v>0.47432900914146753</v>
      </c>
      <c r="P54" s="4">
        <f t="shared" si="22"/>
        <v>0.44790274706465294</v>
      </c>
      <c r="Q54" s="4">
        <f t="shared" si="22"/>
        <v>0.42294876965500755</v>
      </c>
      <c r="R54" s="4">
        <f t="shared" si="22"/>
        <v>0.39938505161001664</v>
      </c>
      <c r="S54" s="4">
        <f t="shared" si="22"/>
        <v>0.37707491135535165</v>
      </c>
      <c r="T54" s="4">
        <f t="shared" si="22"/>
        <v>0.35606696067549731</v>
      </c>
      <c r="U54" s="4">
        <f t="shared" si="22"/>
        <v>0.33622942462275479</v>
      </c>
      <c r="V54" s="4">
        <f t="shared" si="22"/>
        <v>0.31749709596105269</v>
      </c>
      <c r="W54" s="4">
        <f t="shared" si="22"/>
        <v>0.29976131763688901</v>
      </c>
      <c r="X54" s="4">
        <f t="shared" si="22"/>
        <v>0.28306073431245427</v>
      </c>
    </row>
    <row r="55" spans="1:24" x14ac:dyDescent="0.25">
      <c r="A55" s="5" t="s">
        <v>79</v>
      </c>
      <c r="B55" s="6">
        <v>43647</v>
      </c>
      <c r="C55" s="6">
        <f>EDATE(B55,12)</f>
        <v>44013</v>
      </c>
      <c r="D55" s="6">
        <f t="shared" ref="D55:X55" si="23">EDATE(C55,12)</f>
        <v>44378</v>
      </c>
      <c r="E55" s="6">
        <f t="shared" si="23"/>
        <v>44743</v>
      </c>
      <c r="F55" s="6">
        <f t="shared" si="23"/>
        <v>45108</v>
      </c>
      <c r="G55" s="6">
        <f t="shared" si="23"/>
        <v>45474</v>
      </c>
      <c r="H55" s="6">
        <f t="shared" si="23"/>
        <v>45839</v>
      </c>
      <c r="I55" s="6">
        <f t="shared" si="23"/>
        <v>46204</v>
      </c>
      <c r="J55" s="6">
        <f t="shared" si="23"/>
        <v>46569</v>
      </c>
      <c r="K55" s="6">
        <f t="shared" si="23"/>
        <v>46935</v>
      </c>
      <c r="L55" s="6">
        <f t="shared" si="23"/>
        <v>47300</v>
      </c>
      <c r="M55" s="6">
        <f t="shared" si="23"/>
        <v>47665</v>
      </c>
      <c r="N55" s="6">
        <f t="shared" si="23"/>
        <v>48030</v>
      </c>
      <c r="O55" s="6">
        <f t="shared" si="23"/>
        <v>48396</v>
      </c>
      <c r="P55" s="6">
        <f t="shared" si="23"/>
        <v>48761</v>
      </c>
      <c r="Q55" s="6">
        <f t="shared" si="23"/>
        <v>49126</v>
      </c>
      <c r="R55" s="6">
        <f t="shared" si="23"/>
        <v>49491</v>
      </c>
      <c r="S55" s="6">
        <f t="shared" si="23"/>
        <v>49857</v>
      </c>
      <c r="T55" s="6">
        <f t="shared" si="23"/>
        <v>50222</v>
      </c>
      <c r="U55" s="6">
        <f t="shared" si="23"/>
        <v>50587</v>
      </c>
      <c r="V55" s="6">
        <f t="shared" si="23"/>
        <v>50952</v>
      </c>
      <c r="W55" s="6">
        <f t="shared" si="23"/>
        <v>51318</v>
      </c>
      <c r="X55" s="6">
        <f t="shared" si="23"/>
        <v>51683</v>
      </c>
    </row>
    <row r="56" spans="1:24" x14ac:dyDescent="0.25">
      <c r="A56" s="50" t="s">
        <v>41</v>
      </c>
      <c r="B56" s="51" t="s">
        <v>38</v>
      </c>
      <c r="C56" s="51" t="s">
        <v>4</v>
      </c>
      <c r="D56" s="51" t="s">
        <v>5</v>
      </c>
      <c r="E56" s="51" t="s">
        <v>6</v>
      </c>
      <c r="F56" s="51" t="s">
        <v>7</v>
      </c>
      <c r="G56" s="51" t="s">
        <v>8</v>
      </c>
      <c r="H56" s="51" t="s">
        <v>9</v>
      </c>
      <c r="I56" s="51" t="s">
        <v>10</v>
      </c>
      <c r="J56" s="51" t="s">
        <v>11</v>
      </c>
      <c r="K56" s="51" t="s">
        <v>12</v>
      </c>
      <c r="L56" s="51" t="s">
        <v>13</v>
      </c>
      <c r="M56" s="51" t="s">
        <v>14</v>
      </c>
      <c r="N56" s="51" t="s">
        <v>15</v>
      </c>
      <c r="O56" s="51" t="s">
        <v>16</v>
      </c>
      <c r="P56" s="51" t="s">
        <v>17</v>
      </c>
      <c r="Q56" s="51" t="s">
        <v>18</v>
      </c>
      <c r="R56" s="51" t="s">
        <v>19</v>
      </c>
      <c r="S56" s="51" t="s">
        <v>20</v>
      </c>
      <c r="T56" s="51" t="s">
        <v>21</v>
      </c>
      <c r="U56" s="51" t="s">
        <v>22</v>
      </c>
      <c r="V56" s="51" t="s">
        <v>23</v>
      </c>
      <c r="W56" s="51" t="s">
        <v>24</v>
      </c>
      <c r="X56" s="51" t="s">
        <v>25</v>
      </c>
    </row>
    <row r="57" spans="1:24" x14ac:dyDescent="0.25">
      <c r="A57" s="58" t="s">
        <v>44</v>
      </c>
      <c r="B57" s="83">
        <v>0</v>
      </c>
      <c r="C57" s="83">
        <v>0</v>
      </c>
      <c r="D57" s="83">
        <v>-0.51205023397005789</v>
      </c>
      <c r="E57" s="83">
        <v>-0.45364406469980167</v>
      </c>
      <c r="F57" s="83">
        <v>-0.66159792615644619</v>
      </c>
      <c r="G57" s="83">
        <v>-28.069617564004602</v>
      </c>
      <c r="H57" s="83">
        <v>-10.061003096963304</v>
      </c>
      <c r="I57" s="83">
        <v>-31.427333023666961</v>
      </c>
      <c r="J57" s="83">
        <v>-11.006668663759683</v>
      </c>
      <c r="K57" s="83">
        <v>92.660998678414671</v>
      </c>
      <c r="L57" s="83">
        <v>78.748413056207482</v>
      </c>
      <c r="M57" s="83">
        <v>76.169880109629958</v>
      </c>
      <c r="N57" s="83">
        <v>103.03595958904043</v>
      </c>
      <c r="O57" s="83">
        <v>154.34024522695154</v>
      </c>
      <c r="P57" s="83">
        <v>140.2720654738946</v>
      </c>
      <c r="Q57" s="83">
        <v>164.39954778557194</v>
      </c>
      <c r="R57" s="83">
        <v>170.39567098774933</v>
      </c>
      <c r="S57" s="83">
        <v>149.84736061720969</v>
      </c>
      <c r="T57" s="83">
        <v>150.23433743967416</v>
      </c>
      <c r="U57" s="83">
        <v>158.15082368677167</v>
      </c>
      <c r="V57" s="83">
        <v>137.42310348268211</v>
      </c>
      <c r="W57" s="83">
        <v>183.53090273635007</v>
      </c>
      <c r="X57" s="83">
        <v>165.18136812546754</v>
      </c>
    </row>
    <row r="58" spans="1:24" x14ac:dyDescent="0.25">
      <c r="A58" s="54" t="s">
        <v>46</v>
      </c>
      <c r="B58" s="55">
        <f t="shared" ref="B58:X58" si="24">+B57/B54</f>
        <v>0</v>
      </c>
      <c r="C58" s="55">
        <f t="shared" si="24"/>
        <v>0</v>
      </c>
      <c r="D58" s="55">
        <f t="shared" si="24"/>
        <v>-0.57434480507004726</v>
      </c>
      <c r="E58" s="55">
        <f t="shared" si="24"/>
        <v>-0.5388542611818945</v>
      </c>
      <c r="F58" s="55">
        <f t="shared" si="24"/>
        <v>-0.83223539756560649</v>
      </c>
      <c r="G58" s="55">
        <f t="shared" si="24"/>
        <v>-37.398373305301419</v>
      </c>
      <c r="H58" s="55">
        <f t="shared" si="24"/>
        <v>-14.195590394723398</v>
      </c>
      <c r="I58" s="55">
        <f t="shared" si="24"/>
        <v>-46.958656657852451</v>
      </c>
      <c r="J58" s="55">
        <f t="shared" si="24"/>
        <v>-17.416464146830581</v>
      </c>
      <c r="K58" s="55">
        <f t="shared" si="24"/>
        <v>155.29777800848422</v>
      </c>
      <c r="L58" s="55">
        <f t="shared" si="24"/>
        <v>139.76744816727654</v>
      </c>
      <c r="M58" s="55">
        <f t="shared" si="24"/>
        <v>143.16717568036577</v>
      </c>
      <c r="N58" s="55">
        <f t="shared" si="24"/>
        <v>205.09022697344489</v>
      </c>
      <c r="O58" s="55">
        <f t="shared" si="24"/>
        <v>325.38647700739705</v>
      </c>
      <c r="P58" s="55">
        <f t="shared" si="24"/>
        <v>313.1752738583827</v>
      </c>
      <c r="Q58" s="55">
        <f t="shared" si="24"/>
        <v>388.69848922759604</v>
      </c>
      <c r="R58" s="55">
        <f t="shared" si="24"/>
        <v>426.64508924618895</v>
      </c>
      <c r="S58" s="55">
        <f t="shared" si="24"/>
        <v>397.39414133547331</v>
      </c>
      <c r="T58" s="55">
        <f t="shared" si="24"/>
        <v>421.92720480064611</v>
      </c>
      <c r="U58" s="55">
        <f t="shared" si="24"/>
        <v>470.3658041357175</v>
      </c>
      <c r="V58" s="55">
        <f t="shared" si="24"/>
        <v>432.83263132441306</v>
      </c>
      <c r="W58" s="55">
        <f t="shared" si="24"/>
        <v>612.256792114409</v>
      </c>
      <c r="X58" s="55">
        <f t="shared" si="24"/>
        <v>583.55451004777456</v>
      </c>
    </row>
    <row r="59" spans="1:24" x14ac:dyDescent="0.25">
      <c r="A59" s="56" t="s">
        <v>42</v>
      </c>
      <c r="B59" s="57">
        <f t="shared" ref="B59:J59" si="25">B44</f>
        <v>0</v>
      </c>
      <c r="C59" s="57">
        <f t="shared" si="25"/>
        <v>0</v>
      </c>
      <c r="D59" s="57">
        <f t="shared" si="25"/>
        <v>0</v>
      </c>
      <c r="E59" s="57">
        <f t="shared" si="25"/>
        <v>0</v>
      </c>
      <c r="F59" s="57">
        <f t="shared" si="25"/>
        <v>0</v>
      </c>
      <c r="G59" s="57">
        <f t="shared" si="25"/>
        <v>0</v>
      </c>
      <c r="H59" s="57">
        <f t="shared" si="25"/>
        <v>0</v>
      </c>
      <c r="I59" s="57">
        <f t="shared" si="25"/>
        <v>0</v>
      </c>
      <c r="J59" s="57">
        <f t="shared" si="25"/>
        <v>0</v>
      </c>
      <c r="K59" s="57">
        <f>K44</f>
        <v>15.876122651112929</v>
      </c>
      <c r="L59" s="57">
        <f t="shared" ref="L59:X59" si="26">L44</f>
        <v>15.961779131322926</v>
      </c>
      <c r="M59" s="57">
        <f t="shared" si="26"/>
        <v>16.048292176335021</v>
      </c>
      <c r="N59" s="57">
        <f t="shared" si="26"/>
        <v>16.135670351797238</v>
      </c>
      <c r="O59" s="57">
        <f t="shared" si="26"/>
        <v>16.223922309014075</v>
      </c>
      <c r="P59" s="57">
        <f t="shared" si="26"/>
        <v>16.313056785803084</v>
      </c>
      <c r="Q59" s="57">
        <f t="shared" si="26"/>
        <v>16.40308260735998</v>
      </c>
      <c r="R59" s="57">
        <f t="shared" si="26"/>
        <v>16.49400868713245</v>
      </c>
      <c r="S59" s="57">
        <f t="shared" si="26"/>
        <v>16.585844027702642</v>
      </c>
      <c r="T59" s="57">
        <f t="shared" si="26"/>
        <v>16.678597721678535</v>
      </c>
      <c r="U59" s="57">
        <f t="shared" si="26"/>
        <v>16.772278952594188</v>
      </c>
      <c r="V59" s="57">
        <f t="shared" si="26"/>
        <v>16.866896995818998</v>
      </c>
      <c r="W59" s="57">
        <f t="shared" si="26"/>
        <v>16.962461219476054</v>
      </c>
      <c r="X59" s="57">
        <f t="shared" si="26"/>
        <v>17.058981085369684</v>
      </c>
    </row>
    <row r="60" spans="1:24" x14ac:dyDescent="0.25">
      <c r="A60" s="52" t="s">
        <v>43</v>
      </c>
      <c r="B60" s="53">
        <f>+B59+B58</f>
        <v>0</v>
      </c>
      <c r="C60" s="53">
        <f t="shared" ref="C60:X60" si="27">+C59+C58</f>
        <v>0</v>
      </c>
      <c r="D60" s="53">
        <f t="shared" si="27"/>
        <v>-0.57434480507004726</v>
      </c>
      <c r="E60" s="53">
        <f t="shared" si="27"/>
        <v>-0.5388542611818945</v>
      </c>
      <c r="F60" s="53">
        <f t="shared" si="27"/>
        <v>-0.83223539756560649</v>
      </c>
      <c r="G60" s="53">
        <f t="shared" si="27"/>
        <v>-37.398373305301419</v>
      </c>
      <c r="H60" s="53">
        <f t="shared" si="27"/>
        <v>-14.195590394723398</v>
      </c>
      <c r="I60" s="53">
        <f t="shared" si="27"/>
        <v>-46.958656657852451</v>
      </c>
      <c r="J60" s="53">
        <f t="shared" si="27"/>
        <v>-17.416464146830581</v>
      </c>
      <c r="K60" s="53">
        <f t="shared" si="27"/>
        <v>171.17390065959714</v>
      </c>
      <c r="L60" s="53">
        <f t="shared" si="27"/>
        <v>155.72922729859945</v>
      </c>
      <c r="M60" s="53">
        <f t="shared" si="27"/>
        <v>159.2154678567008</v>
      </c>
      <c r="N60" s="53">
        <f t="shared" si="27"/>
        <v>221.22589732524213</v>
      </c>
      <c r="O60" s="53">
        <f t="shared" si="27"/>
        <v>341.61039931641113</v>
      </c>
      <c r="P60" s="53">
        <f t="shared" si="27"/>
        <v>329.48833064418579</v>
      </c>
      <c r="Q60" s="53">
        <f t="shared" si="27"/>
        <v>405.10157183495602</v>
      </c>
      <c r="R60" s="53">
        <f t="shared" si="27"/>
        <v>443.13909793332141</v>
      </c>
      <c r="S60" s="53">
        <f t="shared" si="27"/>
        <v>413.97998536317596</v>
      </c>
      <c r="T60" s="53">
        <f t="shared" si="27"/>
        <v>438.60580252232467</v>
      </c>
      <c r="U60" s="53">
        <f t="shared" si="27"/>
        <v>487.1380830883117</v>
      </c>
      <c r="V60" s="53">
        <f t="shared" si="27"/>
        <v>449.69952832023205</v>
      </c>
      <c r="W60" s="53">
        <f t="shared" si="27"/>
        <v>629.21925333388504</v>
      </c>
      <c r="X60" s="53">
        <f t="shared" si="27"/>
        <v>600.61349113314429</v>
      </c>
    </row>
    <row r="61" spans="1:24" x14ac:dyDescent="0.25">
      <c r="A61" s="59" t="s">
        <v>75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f>+J46</f>
        <v>0</v>
      </c>
      <c r="K61" s="60">
        <f t="shared" ref="K61:X61" si="28">+K46</f>
        <v>108.69175122137089</v>
      </c>
      <c r="L61" s="60">
        <f t="shared" si="28"/>
        <v>108.69175122137089</v>
      </c>
      <c r="M61" s="60">
        <f t="shared" si="28"/>
        <v>108.69175122137089</v>
      </c>
      <c r="N61" s="60">
        <f t="shared" si="28"/>
        <v>217.38350244274179</v>
      </c>
      <c r="O61" s="60">
        <f t="shared" si="28"/>
        <v>217.38350244274179</v>
      </c>
      <c r="P61" s="60">
        <f t="shared" si="28"/>
        <v>217.38350244274179</v>
      </c>
      <c r="Q61" s="60">
        <f t="shared" si="28"/>
        <v>217.38350244274179</v>
      </c>
      <c r="R61" s="60">
        <f t="shared" si="28"/>
        <v>217.38350244274179</v>
      </c>
      <c r="S61" s="60">
        <f t="shared" si="28"/>
        <v>217.38350244274179</v>
      </c>
      <c r="T61" s="60">
        <f t="shared" si="28"/>
        <v>217.38350244274179</v>
      </c>
      <c r="U61" s="60">
        <f t="shared" si="28"/>
        <v>217.38350244274179</v>
      </c>
      <c r="V61" s="60">
        <f t="shared" si="28"/>
        <v>217.38350244274179</v>
      </c>
      <c r="W61" s="60">
        <f t="shared" si="28"/>
        <v>217.38350244274179</v>
      </c>
      <c r="X61" s="60">
        <f t="shared" si="28"/>
        <v>217.38350244274179</v>
      </c>
    </row>
    <row r="62" spans="1:24" x14ac:dyDescent="0.25">
      <c r="A62" t="s">
        <v>76</v>
      </c>
      <c r="B62" s="43">
        <f>XNPV($B$3,B60:X60,$B$10:$X$10)</f>
        <v>1938.9374808146877</v>
      </c>
      <c r="C62" s="146"/>
      <c r="D62" s="147"/>
      <c r="E62" s="148"/>
      <c r="F62" s="149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</row>
    <row r="63" spans="1:24" x14ac:dyDescent="0.25">
      <c r="A63" t="s">
        <v>77</v>
      </c>
      <c r="B63" s="43">
        <f>+XNPV($B$3,B61:X61,$B$10:$X$10)</f>
        <v>1100.5501070116441</v>
      </c>
      <c r="C63" s="146"/>
      <c r="D63" s="147"/>
      <c r="E63" s="148"/>
      <c r="F63" s="149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</row>
    <row r="64" spans="1:24" ht="15.75" thickBot="1" x14ac:dyDescent="0.3">
      <c r="A64" s="1" t="s">
        <v>78</v>
      </c>
      <c r="B64" s="74">
        <f>+B62-B63</f>
        <v>838.3873738030436</v>
      </c>
      <c r="C64" s="146"/>
      <c r="D64" s="147"/>
      <c r="E64" s="148"/>
      <c r="F64" s="149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</row>
    <row r="65" spans="1:24" ht="16.5" thickTop="1" thickBo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spans="1:24" ht="15.75" thickTop="1" x14ac:dyDescent="0.25">
      <c r="A66" s="77" t="str">
        <f>+A2</f>
        <v>Option 2:  750 MW in 2028 and 750 MW in 2031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25">
      <c r="A67" s="79" t="s">
        <v>81</v>
      </c>
      <c r="B67" s="80" t="str">
        <f>+Overview!D10</f>
        <v>Step Change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</row>
    <row r="68" spans="1:24" x14ac:dyDescent="0.25">
      <c r="A68" s="2" t="s">
        <v>36</v>
      </c>
      <c r="B68" s="1">
        <v>0</v>
      </c>
      <c r="C68" s="1">
        <f>+B68+1</f>
        <v>1</v>
      </c>
      <c r="D68" s="1">
        <f t="shared" ref="D68:X68" si="29">+C68+1</f>
        <v>2</v>
      </c>
      <c r="E68" s="1">
        <f t="shared" si="29"/>
        <v>3</v>
      </c>
      <c r="F68" s="1">
        <f t="shared" si="29"/>
        <v>4</v>
      </c>
      <c r="G68" s="1">
        <f t="shared" si="29"/>
        <v>5</v>
      </c>
      <c r="H68" s="8">
        <f t="shared" si="29"/>
        <v>6</v>
      </c>
      <c r="I68" s="1">
        <f t="shared" si="29"/>
        <v>7</v>
      </c>
      <c r="J68" s="1">
        <f t="shared" si="29"/>
        <v>8</v>
      </c>
      <c r="K68" s="1">
        <f t="shared" si="29"/>
        <v>9</v>
      </c>
      <c r="L68" s="1">
        <f t="shared" si="29"/>
        <v>10</v>
      </c>
      <c r="M68" s="1">
        <f t="shared" si="29"/>
        <v>11</v>
      </c>
      <c r="N68" s="1">
        <f t="shared" si="29"/>
        <v>12</v>
      </c>
      <c r="O68" s="1">
        <f t="shared" si="29"/>
        <v>13</v>
      </c>
      <c r="P68" s="1">
        <f t="shared" si="29"/>
        <v>14</v>
      </c>
      <c r="Q68" s="1">
        <f t="shared" si="29"/>
        <v>15</v>
      </c>
      <c r="R68" s="1">
        <f t="shared" si="29"/>
        <v>16</v>
      </c>
      <c r="S68" s="1">
        <f t="shared" si="29"/>
        <v>17</v>
      </c>
      <c r="T68" s="1">
        <f t="shared" si="29"/>
        <v>18</v>
      </c>
      <c r="U68" s="1">
        <f t="shared" si="29"/>
        <v>19</v>
      </c>
      <c r="V68" s="1">
        <f t="shared" si="29"/>
        <v>20</v>
      </c>
      <c r="W68" s="1">
        <f t="shared" si="29"/>
        <v>21</v>
      </c>
      <c r="X68" s="1">
        <f t="shared" si="29"/>
        <v>22</v>
      </c>
    </row>
    <row r="69" spans="1:24" x14ac:dyDescent="0.25">
      <c r="A69" t="s">
        <v>37</v>
      </c>
      <c r="B69" s="4">
        <v>1</v>
      </c>
      <c r="C69" s="4">
        <f>1/((1+$B$3)^((C70-$B$10)/365))</f>
        <v>0.94413876992960177</v>
      </c>
      <c r="D69" s="4">
        <f t="shared" ref="D69:X69" si="30">1/((1+$B$3)^((D70-$B$10)/365))</f>
        <v>0.89153802637356161</v>
      </c>
      <c r="E69" s="4">
        <f t="shared" si="30"/>
        <v>0.84186782471535571</v>
      </c>
      <c r="F69" s="4">
        <f t="shared" si="30"/>
        <v>0.79496489585963725</v>
      </c>
      <c r="G69" s="4">
        <f t="shared" si="30"/>
        <v>0.75055717891413165</v>
      </c>
      <c r="H69" s="4">
        <f t="shared" si="30"/>
        <v>0.70874143429096481</v>
      </c>
      <c r="I69" s="4">
        <f t="shared" si="30"/>
        <v>0.66925536760242199</v>
      </c>
      <c r="J69" s="4">
        <f t="shared" si="30"/>
        <v>0.63196918564912374</v>
      </c>
      <c r="K69" s="4">
        <f t="shared" si="30"/>
        <v>0.59666660957217577</v>
      </c>
      <c r="L69" s="4">
        <f t="shared" si="30"/>
        <v>0.56342456050252676</v>
      </c>
      <c r="M69" s="4">
        <f t="shared" si="30"/>
        <v>0.5320345236095626</v>
      </c>
      <c r="N69" s="4">
        <f t="shared" si="30"/>
        <v>0.50239331785605534</v>
      </c>
      <c r="O69" s="4">
        <f t="shared" si="30"/>
        <v>0.47432900914146753</v>
      </c>
      <c r="P69" s="4">
        <f t="shared" si="30"/>
        <v>0.44790274706465294</v>
      </c>
      <c r="Q69" s="4">
        <f t="shared" si="30"/>
        <v>0.42294876965500755</v>
      </c>
      <c r="R69" s="4">
        <f t="shared" si="30"/>
        <v>0.39938505161001664</v>
      </c>
      <c r="S69" s="4">
        <f t="shared" si="30"/>
        <v>0.37707491135535165</v>
      </c>
      <c r="T69" s="4">
        <f t="shared" si="30"/>
        <v>0.35606696067549731</v>
      </c>
      <c r="U69" s="4">
        <f t="shared" si="30"/>
        <v>0.33622942462275479</v>
      </c>
      <c r="V69" s="4">
        <f t="shared" si="30"/>
        <v>0.31749709596105269</v>
      </c>
      <c r="W69" s="4">
        <f t="shared" si="30"/>
        <v>0.29976131763688901</v>
      </c>
      <c r="X69" s="4">
        <f t="shared" si="30"/>
        <v>0.28306073431245427</v>
      </c>
    </row>
    <row r="70" spans="1:24" x14ac:dyDescent="0.25">
      <c r="A70" s="5" t="s">
        <v>79</v>
      </c>
      <c r="B70" s="6">
        <v>43647</v>
      </c>
      <c r="C70" s="6">
        <f>EDATE(B70,12)</f>
        <v>44013</v>
      </c>
      <c r="D70" s="6">
        <f t="shared" ref="D70:X70" si="31">EDATE(C70,12)</f>
        <v>44378</v>
      </c>
      <c r="E70" s="6">
        <f t="shared" si="31"/>
        <v>44743</v>
      </c>
      <c r="F70" s="6">
        <f t="shared" si="31"/>
        <v>45108</v>
      </c>
      <c r="G70" s="6">
        <f t="shared" si="31"/>
        <v>45474</v>
      </c>
      <c r="H70" s="6">
        <f t="shared" si="31"/>
        <v>45839</v>
      </c>
      <c r="I70" s="6">
        <f t="shared" si="31"/>
        <v>46204</v>
      </c>
      <c r="J70" s="6">
        <f t="shared" si="31"/>
        <v>46569</v>
      </c>
      <c r="K70" s="6">
        <f t="shared" si="31"/>
        <v>46935</v>
      </c>
      <c r="L70" s="6">
        <f t="shared" si="31"/>
        <v>47300</v>
      </c>
      <c r="M70" s="6">
        <f t="shared" si="31"/>
        <v>47665</v>
      </c>
      <c r="N70" s="6">
        <f t="shared" si="31"/>
        <v>48030</v>
      </c>
      <c r="O70" s="6">
        <f t="shared" si="31"/>
        <v>48396</v>
      </c>
      <c r="P70" s="6">
        <f t="shared" si="31"/>
        <v>48761</v>
      </c>
      <c r="Q70" s="6">
        <f t="shared" si="31"/>
        <v>49126</v>
      </c>
      <c r="R70" s="6">
        <f t="shared" si="31"/>
        <v>49491</v>
      </c>
      <c r="S70" s="6">
        <f t="shared" si="31"/>
        <v>49857</v>
      </c>
      <c r="T70" s="6">
        <f t="shared" si="31"/>
        <v>50222</v>
      </c>
      <c r="U70" s="6">
        <f t="shared" si="31"/>
        <v>50587</v>
      </c>
      <c r="V70" s="6">
        <f t="shared" si="31"/>
        <v>50952</v>
      </c>
      <c r="W70" s="6">
        <f t="shared" si="31"/>
        <v>51318</v>
      </c>
      <c r="X70" s="6">
        <f t="shared" si="31"/>
        <v>51683</v>
      </c>
    </row>
    <row r="71" spans="1:24" x14ac:dyDescent="0.25">
      <c r="A71" s="50" t="s">
        <v>41</v>
      </c>
      <c r="B71" s="51" t="s">
        <v>38</v>
      </c>
      <c r="C71" s="51" t="s">
        <v>4</v>
      </c>
      <c r="D71" s="51" t="s">
        <v>5</v>
      </c>
      <c r="E71" s="51" t="s">
        <v>6</v>
      </c>
      <c r="F71" s="51" t="s">
        <v>7</v>
      </c>
      <c r="G71" s="51" t="s">
        <v>8</v>
      </c>
      <c r="H71" s="51" t="s">
        <v>9</v>
      </c>
      <c r="I71" s="51" t="s">
        <v>10</v>
      </c>
      <c r="J71" s="51" t="s">
        <v>11</v>
      </c>
      <c r="K71" s="51" t="s">
        <v>12</v>
      </c>
      <c r="L71" s="51" t="s">
        <v>13</v>
      </c>
      <c r="M71" s="51" t="s">
        <v>14</v>
      </c>
      <c r="N71" s="51" t="s">
        <v>15</v>
      </c>
      <c r="O71" s="51" t="s">
        <v>16</v>
      </c>
      <c r="P71" s="51" t="s">
        <v>17</v>
      </c>
      <c r="Q71" s="51" t="s">
        <v>18</v>
      </c>
      <c r="R71" s="51" t="s">
        <v>19</v>
      </c>
      <c r="S71" s="51" t="s">
        <v>20</v>
      </c>
      <c r="T71" s="51" t="s">
        <v>21</v>
      </c>
      <c r="U71" s="51" t="s">
        <v>22</v>
      </c>
      <c r="V71" s="51" t="s">
        <v>23</v>
      </c>
      <c r="W71" s="51" t="s">
        <v>24</v>
      </c>
      <c r="X71" s="51" t="s">
        <v>25</v>
      </c>
    </row>
    <row r="72" spans="1:24" x14ac:dyDescent="0.25">
      <c r="A72" s="58" t="s">
        <v>44</v>
      </c>
      <c r="B72" s="83">
        <v>0</v>
      </c>
      <c r="C72" s="83">
        <v>0</v>
      </c>
      <c r="D72" s="83">
        <v>1.9812136246605405</v>
      </c>
      <c r="E72" s="83">
        <v>1.0259844129932389</v>
      </c>
      <c r="F72" s="83">
        <v>1.0932363302999875</v>
      </c>
      <c r="G72" s="83">
        <v>24.165922231083186</v>
      </c>
      <c r="H72" s="83">
        <v>-4.7746366297023997</v>
      </c>
      <c r="I72" s="83">
        <v>44.543963491535123</v>
      </c>
      <c r="J72" s="83">
        <v>16.205795293098163</v>
      </c>
      <c r="K72" s="83">
        <v>105.41892651577245</v>
      </c>
      <c r="L72" s="83">
        <v>108.73789478846174</v>
      </c>
      <c r="M72" s="83">
        <v>112.11931234194799</v>
      </c>
      <c r="N72" s="83">
        <v>136.44852672488605</v>
      </c>
      <c r="O72" s="83">
        <v>204.5219484592244</v>
      </c>
      <c r="P72" s="83">
        <v>194.42612025265544</v>
      </c>
      <c r="Q72" s="83">
        <v>206.11012323770547</v>
      </c>
      <c r="R72" s="83">
        <v>202.43924349008694</v>
      </c>
      <c r="S72" s="83">
        <v>177.24520613137611</v>
      </c>
      <c r="T72" s="83">
        <v>230.57897758735498</v>
      </c>
      <c r="U72" s="83">
        <v>208.13485190943084</v>
      </c>
      <c r="V72" s="83">
        <v>221.23045759878823</v>
      </c>
      <c r="W72" s="83">
        <v>213.89970611727313</v>
      </c>
      <c r="X72" s="83">
        <v>213.68123245009929</v>
      </c>
    </row>
    <row r="73" spans="1:24" x14ac:dyDescent="0.25">
      <c r="A73" s="54" t="s">
        <v>46</v>
      </c>
      <c r="B73" s="55">
        <f t="shared" ref="B73:X73" si="32">+B72/B69</f>
        <v>0</v>
      </c>
      <c r="C73" s="55">
        <f t="shared" si="32"/>
        <v>0</v>
      </c>
      <c r="D73" s="55">
        <f t="shared" si="32"/>
        <v>2.222242423825</v>
      </c>
      <c r="E73" s="55">
        <f t="shared" si="32"/>
        <v>1.2187001128593256</v>
      </c>
      <c r="F73" s="55">
        <f t="shared" si="32"/>
        <v>1.3752007616862298</v>
      </c>
      <c r="G73" s="55">
        <f t="shared" si="32"/>
        <v>32.197310091744413</v>
      </c>
      <c r="H73" s="55">
        <f t="shared" si="32"/>
        <v>-6.7367821305368087</v>
      </c>
      <c r="I73" s="55">
        <f t="shared" si="32"/>
        <v>66.557499047205141</v>
      </c>
      <c r="J73" s="55">
        <f t="shared" si="32"/>
        <v>25.643331448909915</v>
      </c>
      <c r="K73" s="55">
        <f t="shared" si="32"/>
        <v>176.67978201656089</v>
      </c>
      <c r="L73" s="55">
        <f t="shared" si="32"/>
        <v>192.99459486018287</v>
      </c>
      <c r="M73" s="55">
        <f t="shared" si="32"/>
        <v>210.73691154716786</v>
      </c>
      <c r="N73" s="55">
        <f t="shared" si="32"/>
        <v>271.59701746666343</v>
      </c>
      <c r="O73" s="55">
        <f t="shared" si="32"/>
        <v>431.1816155402509</v>
      </c>
      <c r="P73" s="55">
        <f t="shared" si="32"/>
        <v>434.08110695197593</v>
      </c>
      <c r="Q73" s="55">
        <f t="shared" si="32"/>
        <v>487.31699445733381</v>
      </c>
      <c r="R73" s="55">
        <f t="shared" si="32"/>
        <v>506.87736727753315</v>
      </c>
      <c r="S73" s="55">
        <f t="shared" si="32"/>
        <v>470.05303400931382</v>
      </c>
      <c r="T73" s="55">
        <f t="shared" si="32"/>
        <v>647.57195430298248</v>
      </c>
      <c r="U73" s="55">
        <f t="shared" si="32"/>
        <v>619.02628582538705</v>
      </c>
      <c r="V73" s="55">
        <f t="shared" si="32"/>
        <v>696.79521612357212</v>
      </c>
      <c r="W73" s="55">
        <f t="shared" si="32"/>
        <v>713.5667397098149</v>
      </c>
      <c r="X73" s="55">
        <f t="shared" si="32"/>
        <v>754.89535123663256</v>
      </c>
    </row>
    <row r="74" spans="1:24" x14ac:dyDescent="0.25">
      <c r="A74" s="56" t="s">
        <v>42</v>
      </c>
      <c r="B74" s="56">
        <f t="shared" ref="B74:J74" si="33">B59</f>
        <v>0</v>
      </c>
      <c r="C74" s="56">
        <f t="shared" si="33"/>
        <v>0</v>
      </c>
      <c r="D74" s="56">
        <f t="shared" si="33"/>
        <v>0</v>
      </c>
      <c r="E74" s="56">
        <f t="shared" si="33"/>
        <v>0</v>
      </c>
      <c r="F74" s="56">
        <f t="shared" si="33"/>
        <v>0</v>
      </c>
      <c r="G74" s="56">
        <f t="shared" si="33"/>
        <v>0</v>
      </c>
      <c r="H74" s="56">
        <f t="shared" si="33"/>
        <v>0</v>
      </c>
      <c r="I74" s="57">
        <f t="shared" si="33"/>
        <v>0</v>
      </c>
      <c r="J74" s="57">
        <f t="shared" si="33"/>
        <v>0</v>
      </c>
      <c r="K74" s="57">
        <f>K59</f>
        <v>15.876122651112929</v>
      </c>
      <c r="L74" s="57">
        <f t="shared" ref="L74:X74" si="34">L59</f>
        <v>15.961779131322926</v>
      </c>
      <c r="M74" s="57">
        <f t="shared" si="34"/>
        <v>16.048292176335021</v>
      </c>
      <c r="N74" s="57">
        <f t="shared" si="34"/>
        <v>16.135670351797238</v>
      </c>
      <c r="O74" s="57">
        <f t="shared" si="34"/>
        <v>16.223922309014075</v>
      </c>
      <c r="P74" s="57">
        <f t="shared" si="34"/>
        <v>16.313056785803084</v>
      </c>
      <c r="Q74" s="57">
        <f t="shared" si="34"/>
        <v>16.40308260735998</v>
      </c>
      <c r="R74" s="57">
        <f t="shared" si="34"/>
        <v>16.49400868713245</v>
      </c>
      <c r="S74" s="57">
        <f t="shared" si="34"/>
        <v>16.585844027702642</v>
      </c>
      <c r="T74" s="57">
        <f t="shared" si="34"/>
        <v>16.678597721678535</v>
      </c>
      <c r="U74" s="57">
        <f t="shared" si="34"/>
        <v>16.772278952594188</v>
      </c>
      <c r="V74" s="57">
        <f t="shared" si="34"/>
        <v>16.866896995818998</v>
      </c>
      <c r="W74" s="57">
        <f t="shared" si="34"/>
        <v>16.962461219476054</v>
      </c>
      <c r="X74" s="57">
        <f t="shared" si="34"/>
        <v>17.058981085369684</v>
      </c>
    </row>
    <row r="75" spans="1:24" x14ac:dyDescent="0.25">
      <c r="A75" s="52" t="s">
        <v>43</v>
      </c>
      <c r="B75" s="52">
        <f>+B74+B73</f>
        <v>0</v>
      </c>
      <c r="C75" s="53">
        <f t="shared" ref="C75:X75" si="35">+C74+C73</f>
        <v>0</v>
      </c>
      <c r="D75" s="53">
        <f t="shared" si="35"/>
        <v>2.222242423825</v>
      </c>
      <c r="E75" s="53">
        <f t="shared" si="35"/>
        <v>1.2187001128593256</v>
      </c>
      <c r="F75" s="53">
        <f t="shared" si="35"/>
        <v>1.3752007616862298</v>
      </c>
      <c r="G75" s="53">
        <f t="shared" si="35"/>
        <v>32.197310091744413</v>
      </c>
      <c r="H75" s="53">
        <f t="shared" si="35"/>
        <v>-6.7367821305368087</v>
      </c>
      <c r="I75" s="53">
        <f t="shared" si="35"/>
        <v>66.557499047205141</v>
      </c>
      <c r="J75" s="53">
        <f t="shared" si="35"/>
        <v>25.643331448909915</v>
      </c>
      <c r="K75" s="53">
        <f t="shared" si="35"/>
        <v>192.55590466767381</v>
      </c>
      <c r="L75" s="53">
        <f t="shared" si="35"/>
        <v>208.95637399150579</v>
      </c>
      <c r="M75" s="53">
        <f t="shared" si="35"/>
        <v>226.78520372350289</v>
      </c>
      <c r="N75" s="53">
        <f t="shared" si="35"/>
        <v>287.73268781846065</v>
      </c>
      <c r="O75" s="53">
        <f t="shared" si="35"/>
        <v>447.40553784926499</v>
      </c>
      <c r="P75" s="53">
        <f t="shared" si="35"/>
        <v>450.39416373777902</v>
      </c>
      <c r="Q75" s="53">
        <f t="shared" si="35"/>
        <v>503.72007706469378</v>
      </c>
      <c r="R75" s="53">
        <f t="shared" si="35"/>
        <v>523.37137596466562</v>
      </c>
      <c r="S75" s="53">
        <f t="shared" si="35"/>
        <v>486.63887803701647</v>
      </c>
      <c r="T75" s="53">
        <f t="shared" si="35"/>
        <v>664.25055202466103</v>
      </c>
      <c r="U75" s="53">
        <f t="shared" si="35"/>
        <v>635.79856477798126</v>
      </c>
      <c r="V75" s="53">
        <f t="shared" si="35"/>
        <v>713.66211311939117</v>
      </c>
      <c r="W75" s="53">
        <f t="shared" si="35"/>
        <v>730.52920092929094</v>
      </c>
      <c r="X75" s="53">
        <f t="shared" si="35"/>
        <v>771.9543323220023</v>
      </c>
    </row>
    <row r="76" spans="1:24" x14ac:dyDescent="0.25">
      <c r="A76" s="59" t="s">
        <v>75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0">
        <f>+J61</f>
        <v>0</v>
      </c>
      <c r="K76" s="60">
        <f t="shared" ref="K76:X76" si="36">+K61</f>
        <v>108.69175122137089</v>
      </c>
      <c r="L76" s="60">
        <f t="shared" si="36"/>
        <v>108.69175122137089</v>
      </c>
      <c r="M76" s="60">
        <f t="shared" si="36"/>
        <v>108.69175122137089</v>
      </c>
      <c r="N76" s="60">
        <f t="shared" si="36"/>
        <v>217.38350244274179</v>
      </c>
      <c r="O76" s="60">
        <f t="shared" si="36"/>
        <v>217.38350244274179</v>
      </c>
      <c r="P76" s="60">
        <f t="shared" si="36"/>
        <v>217.38350244274179</v>
      </c>
      <c r="Q76" s="60">
        <f t="shared" si="36"/>
        <v>217.38350244274179</v>
      </c>
      <c r="R76" s="60">
        <f t="shared" si="36"/>
        <v>217.38350244274179</v>
      </c>
      <c r="S76" s="60">
        <f t="shared" si="36"/>
        <v>217.38350244274179</v>
      </c>
      <c r="T76" s="60">
        <f t="shared" si="36"/>
        <v>217.38350244274179</v>
      </c>
      <c r="U76" s="60">
        <f t="shared" si="36"/>
        <v>217.38350244274179</v>
      </c>
      <c r="V76" s="60">
        <f t="shared" si="36"/>
        <v>217.38350244274179</v>
      </c>
      <c r="W76" s="60">
        <f t="shared" si="36"/>
        <v>217.38350244274179</v>
      </c>
      <c r="X76" s="60">
        <f t="shared" si="36"/>
        <v>217.38350244274179</v>
      </c>
    </row>
    <row r="77" spans="1:24" x14ac:dyDescent="0.25">
      <c r="A77" t="s">
        <v>76</v>
      </c>
      <c r="B77" s="43">
        <f>XNPV($B$3,B75:X75,$B$10:$X$10)</f>
        <v>2715.9727247513238</v>
      </c>
      <c r="C77" s="146"/>
      <c r="D77" s="147"/>
      <c r="E77" s="148"/>
      <c r="F77" s="149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</row>
    <row r="78" spans="1:24" x14ac:dyDescent="0.25">
      <c r="A78" t="s">
        <v>77</v>
      </c>
      <c r="B78" s="43">
        <f>+XNPV($B$3,B76:X76,$B$10:$X$10)</f>
        <v>1100.5501070116441</v>
      </c>
      <c r="C78" s="146"/>
      <c r="D78" s="147"/>
      <c r="E78" s="148"/>
      <c r="F78" s="149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</row>
    <row r="79" spans="1:24" ht="15.75" thickBot="1" x14ac:dyDescent="0.3">
      <c r="A79" s="1" t="s">
        <v>78</v>
      </c>
      <c r="B79" s="74">
        <f>+B77-B78</f>
        <v>1615.4226177396797</v>
      </c>
      <c r="C79" s="146"/>
      <c r="D79" s="147"/>
      <c r="E79" s="148"/>
      <c r="F79" s="149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</row>
    <row r="80" spans="1:24" s="85" customFormat="1" ht="15.75" thickTop="1" x14ac:dyDescent="0.25"/>
    <row r="81" s="85" customFormat="1" x14ac:dyDescent="0.25"/>
    <row r="82" s="85" customFormat="1" x14ac:dyDescent="0.25"/>
    <row r="83" s="85" customFormat="1" x14ac:dyDescent="0.25"/>
    <row r="84" s="85" customForma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4"/>
  <sheetViews>
    <sheetView workbookViewId="0"/>
  </sheetViews>
  <sheetFormatPr defaultColWidth="0" defaultRowHeight="15" zeroHeight="1" x14ac:dyDescent="0.25"/>
  <cols>
    <col min="1" max="1" width="29.28515625" customWidth="1"/>
    <col min="2" max="2" width="9.140625" customWidth="1"/>
    <col min="3" max="3" width="12.140625" bestFit="1" customWidth="1"/>
    <col min="4" max="4" width="9.5703125" bestFit="1" customWidth="1"/>
    <col min="5" max="7" width="9.5703125" style="85" bestFit="1" customWidth="1"/>
    <col min="8" max="8" width="9.85546875" style="85" bestFit="1" customWidth="1"/>
    <col min="9" max="24" width="9.5703125" style="85" bestFit="1" customWidth="1"/>
    <col min="25" max="25" width="6.85546875" style="85" customWidth="1"/>
    <col min="26" max="27" width="0" hidden="1" customWidth="1"/>
    <col min="28" max="16375" width="9.140625" hidden="1"/>
    <col min="16376" max="16376" width="9.140625" hidden="1" customWidth="1"/>
    <col min="16377" max="16383" width="9.140625" hidden="1"/>
    <col min="16384" max="16384" width="4.140625" hidden="1"/>
  </cols>
  <sheetData>
    <row r="1" spans="1:25" ht="21" x14ac:dyDescent="0.35">
      <c r="A1" s="115" t="s">
        <v>119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5" x14ac:dyDescent="0.25">
      <c r="A2" s="101" t="str">
        <f>+Overview!B8</f>
        <v>Option 3:  750 MW in 2031 and 750 MW in 2034</v>
      </c>
      <c r="B2" s="100"/>
      <c r="C2" s="85"/>
      <c r="D2" s="85"/>
    </row>
    <row r="3" spans="1:25" x14ac:dyDescent="0.25">
      <c r="A3" s="85" t="s">
        <v>39</v>
      </c>
      <c r="B3" s="102">
        <f>+Overview!C13</f>
        <v>5.8999999999999997E-2</v>
      </c>
      <c r="C3" s="85" t="str">
        <f>+'Option 4'!C3</f>
        <v>(all scenarios, except slow)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x14ac:dyDescent="0.25">
      <c r="B4" s="102">
        <f>+Overview!C14</f>
        <v>7.9000000000000001E-2</v>
      </c>
      <c r="C4" s="85" t="str">
        <f>+'Option 4'!C4</f>
        <v>(Slow Change scenario)</v>
      </c>
      <c r="D4" s="85"/>
      <c r="H4" s="104"/>
    </row>
    <row r="5" spans="1:25" s="7" customFormat="1" ht="15.75" thickBot="1" x14ac:dyDescent="0.3">
      <c r="A5" s="176" t="s">
        <v>45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5" ht="15.75" thickTop="1" x14ac:dyDescent="0.25">
      <c r="A6" s="77" t="str">
        <f>+A2</f>
        <v>Option 3:  750 MW in 2031 and 750 MW in 2034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25">
      <c r="A7" s="79" t="s">
        <v>81</v>
      </c>
      <c r="B7" s="80" t="str">
        <f>+Overview!D6</f>
        <v xml:space="preserve">Slow Change 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5" x14ac:dyDescent="0.25">
      <c r="A8" s="2" t="s">
        <v>36</v>
      </c>
      <c r="B8" s="1">
        <v>0</v>
      </c>
      <c r="C8" s="1">
        <f>+B8+1</f>
        <v>1</v>
      </c>
      <c r="D8" s="1">
        <f t="shared" ref="D8:X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</row>
    <row r="9" spans="1:25" x14ac:dyDescent="0.25">
      <c r="A9" t="s">
        <v>37</v>
      </c>
      <c r="B9" s="4">
        <v>1</v>
      </c>
      <c r="C9" s="4">
        <f>1/((1+$B$4)^((C10-$B$10)/365))</f>
        <v>0.92659101713338554</v>
      </c>
      <c r="D9" s="4">
        <f t="shared" ref="D9:X9" si="1">1/((1+$B$4)^((D10-$B$10)/365))</f>
        <v>0.8587497841829338</v>
      </c>
      <c r="E9" s="4">
        <f t="shared" si="1"/>
        <v>0.79587561092023518</v>
      </c>
      <c r="F9" s="4">
        <f t="shared" si="1"/>
        <v>0.73760482939780836</v>
      </c>
      <c r="G9" s="4">
        <f t="shared" si="1"/>
        <v>0.68345800911421262</v>
      </c>
      <c r="H9" s="4">
        <f t="shared" si="1"/>
        <v>0.63341798805765759</v>
      </c>
      <c r="I9" s="4">
        <f t="shared" si="1"/>
        <v>0.58704169421469665</v>
      </c>
      <c r="J9" s="4">
        <f t="shared" si="1"/>
        <v>0.54406088435097</v>
      </c>
      <c r="K9" s="4">
        <f t="shared" si="1"/>
        <v>0.50412192821325452</v>
      </c>
      <c r="L9" s="4">
        <f t="shared" si="1"/>
        <v>0.46721216701877161</v>
      </c>
      <c r="M9" s="4">
        <f t="shared" si="1"/>
        <v>0.43300478871063169</v>
      </c>
      <c r="N9" s="4">
        <f t="shared" si="1"/>
        <v>0.40130193578371803</v>
      </c>
      <c r="O9" s="4">
        <f t="shared" si="1"/>
        <v>0.37184276885543183</v>
      </c>
      <c r="P9" s="4">
        <f t="shared" si="1"/>
        <v>0.34461795074646134</v>
      </c>
      <c r="Q9" s="4">
        <f t="shared" si="1"/>
        <v>0.31938642330533956</v>
      </c>
      <c r="R9" s="4">
        <f t="shared" si="1"/>
        <v>0.29600224588075963</v>
      </c>
      <c r="S9" s="4">
        <f t="shared" si="1"/>
        <v>0.2742730220844195</v>
      </c>
      <c r="T9" s="4">
        <f t="shared" si="1"/>
        <v>0.25419186476776601</v>
      </c>
      <c r="U9" s="4">
        <f t="shared" si="1"/>
        <v>0.23558096827411121</v>
      </c>
      <c r="V9" s="4">
        <f t="shared" si="1"/>
        <v>0.21833268607424583</v>
      </c>
      <c r="W9" s="4">
        <f t="shared" si="1"/>
        <v>0.20230510566299956</v>
      </c>
      <c r="X9" s="4">
        <f t="shared" si="1"/>
        <v>0.18749314704633885</v>
      </c>
    </row>
    <row r="10" spans="1:25" x14ac:dyDescent="0.25">
      <c r="A10" s="5" t="s">
        <v>79</v>
      </c>
      <c r="B10" s="6">
        <v>43647</v>
      </c>
      <c r="C10" s="6">
        <f>EDATE(B10,12)</f>
        <v>44013</v>
      </c>
      <c r="D10" s="6">
        <f t="shared" ref="D10:X10" si="2">EDATE(C10,12)</f>
        <v>44378</v>
      </c>
      <c r="E10" s="6">
        <f t="shared" si="2"/>
        <v>44743</v>
      </c>
      <c r="F10" s="6">
        <f t="shared" si="2"/>
        <v>45108</v>
      </c>
      <c r="G10" s="6">
        <f t="shared" si="2"/>
        <v>45474</v>
      </c>
      <c r="H10" s="6">
        <f t="shared" si="2"/>
        <v>45839</v>
      </c>
      <c r="I10" s="6">
        <f t="shared" si="2"/>
        <v>46204</v>
      </c>
      <c r="J10" s="6">
        <f t="shared" si="2"/>
        <v>46569</v>
      </c>
      <c r="K10" s="6">
        <f t="shared" si="2"/>
        <v>46935</v>
      </c>
      <c r="L10" s="6">
        <f t="shared" si="2"/>
        <v>47300</v>
      </c>
      <c r="M10" s="6">
        <f t="shared" si="2"/>
        <v>47665</v>
      </c>
      <c r="N10" s="6">
        <f t="shared" si="2"/>
        <v>48030</v>
      </c>
      <c r="O10" s="6">
        <f t="shared" si="2"/>
        <v>48396</v>
      </c>
      <c r="P10" s="6">
        <f t="shared" si="2"/>
        <v>48761</v>
      </c>
      <c r="Q10" s="6">
        <f t="shared" si="2"/>
        <v>49126</v>
      </c>
      <c r="R10" s="6">
        <f t="shared" si="2"/>
        <v>49491</v>
      </c>
      <c r="S10" s="6">
        <f t="shared" si="2"/>
        <v>49857</v>
      </c>
      <c r="T10" s="6">
        <f t="shared" si="2"/>
        <v>50222</v>
      </c>
      <c r="U10" s="6">
        <f t="shared" si="2"/>
        <v>50587</v>
      </c>
      <c r="V10" s="6">
        <f t="shared" si="2"/>
        <v>50952</v>
      </c>
      <c r="W10" s="6">
        <f t="shared" si="2"/>
        <v>51318</v>
      </c>
      <c r="X10" s="6">
        <f t="shared" si="2"/>
        <v>51683</v>
      </c>
    </row>
    <row r="11" spans="1:25" x14ac:dyDescent="0.25">
      <c r="A11" s="50" t="s">
        <v>41</v>
      </c>
      <c r="B11" s="51" t="s">
        <v>38</v>
      </c>
      <c r="C11" s="51" t="s">
        <v>4</v>
      </c>
      <c r="D11" s="51" t="s">
        <v>5</v>
      </c>
      <c r="E11" s="51" t="s">
        <v>6</v>
      </c>
      <c r="F11" s="51" t="s">
        <v>7</v>
      </c>
      <c r="G11" s="51" t="s">
        <v>8</v>
      </c>
      <c r="H11" s="51" t="s">
        <v>9</v>
      </c>
      <c r="I11" s="51" t="s">
        <v>10</v>
      </c>
      <c r="J11" s="51" t="s">
        <v>11</v>
      </c>
      <c r="K11" s="51" t="s">
        <v>12</v>
      </c>
      <c r="L11" s="51" t="s">
        <v>13</v>
      </c>
      <c r="M11" s="51" t="s">
        <v>14</v>
      </c>
      <c r="N11" s="51" t="s">
        <v>15</v>
      </c>
      <c r="O11" s="51" t="s">
        <v>16</v>
      </c>
      <c r="P11" s="51" t="s">
        <v>17</v>
      </c>
      <c r="Q11" s="51" t="s">
        <v>18</v>
      </c>
      <c r="R11" s="51" t="s">
        <v>19</v>
      </c>
      <c r="S11" s="51" t="s">
        <v>20</v>
      </c>
      <c r="T11" s="51" t="s">
        <v>21</v>
      </c>
      <c r="U11" s="51" t="s">
        <v>22</v>
      </c>
      <c r="V11" s="51" t="s">
        <v>23</v>
      </c>
      <c r="W11" s="51" t="s">
        <v>24</v>
      </c>
      <c r="X11" s="51" t="s">
        <v>25</v>
      </c>
    </row>
    <row r="12" spans="1:25" x14ac:dyDescent="0.25">
      <c r="A12" s="58" t="s">
        <v>44</v>
      </c>
      <c r="B12" s="83">
        <v>0</v>
      </c>
      <c r="C12" s="83">
        <v>0</v>
      </c>
      <c r="D12" s="83">
        <v>3.744150309557881E-3</v>
      </c>
      <c r="E12" s="83">
        <v>5.8127467234044161E-2</v>
      </c>
      <c r="F12" s="83">
        <v>-1.2131635045079747E-2</v>
      </c>
      <c r="G12" s="83">
        <v>-6.275710233285281E-2</v>
      </c>
      <c r="H12" s="83">
        <v>-3.7399585756020315E-2</v>
      </c>
      <c r="I12" s="83">
        <v>-5.8772383637005987E-2</v>
      </c>
      <c r="J12" s="83">
        <v>-5.303983392104783E-2</v>
      </c>
      <c r="K12" s="83">
        <v>-6.2685827976110886E-2</v>
      </c>
      <c r="L12" s="83">
        <v>-3.7084681233068295E-2</v>
      </c>
      <c r="M12" s="83">
        <v>1.2637526824656788</v>
      </c>
      <c r="N12" s="83">
        <v>35.146318904031205</v>
      </c>
      <c r="O12" s="83">
        <v>79.906452801769774</v>
      </c>
      <c r="P12" s="83">
        <v>33.868906618453593</v>
      </c>
      <c r="Q12" s="83">
        <v>45.682024660292768</v>
      </c>
      <c r="R12" s="83">
        <v>56.482850760367</v>
      </c>
      <c r="S12" s="83">
        <v>57.577337304778212</v>
      </c>
      <c r="T12" s="83">
        <v>85.465814976122488</v>
      </c>
      <c r="U12" s="83">
        <v>89.32181840357282</v>
      </c>
      <c r="V12" s="83">
        <v>85.267756815593998</v>
      </c>
      <c r="W12" s="83">
        <v>75.041260495142751</v>
      </c>
      <c r="X12" s="83">
        <v>85.793638112902727</v>
      </c>
    </row>
    <row r="13" spans="1:25" x14ac:dyDescent="0.25">
      <c r="A13" s="54" t="s">
        <v>46</v>
      </c>
      <c r="B13" s="55">
        <f t="shared" ref="B13:X13" si="3">+B12/B9</f>
        <v>0</v>
      </c>
      <c r="C13" s="55">
        <f t="shared" si="3"/>
        <v>0</v>
      </c>
      <c r="D13" s="55">
        <f t="shared" si="3"/>
        <v>4.3600014562103105E-3</v>
      </c>
      <c r="E13" s="55">
        <f t="shared" si="3"/>
        <v>7.303586947065005E-2</v>
      </c>
      <c r="F13" s="55">
        <f t="shared" si="3"/>
        <v>-1.6447336787347496E-2</v>
      </c>
      <c r="G13" s="55">
        <f t="shared" si="3"/>
        <v>-9.1822908643924422E-2</v>
      </c>
      <c r="H13" s="55">
        <f t="shared" si="3"/>
        <v>-5.9044085360922802E-2</v>
      </c>
      <c r="I13" s="55">
        <f t="shared" si="3"/>
        <v>-0.10011619995003519</v>
      </c>
      <c r="J13" s="55">
        <f t="shared" si="3"/>
        <v>-9.7488783786250269E-2</v>
      </c>
      <c r="K13" s="55">
        <f t="shared" si="3"/>
        <v>-0.12434656075820098</v>
      </c>
      <c r="L13" s="55">
        <f t="shared" si="3"/>
        <v>-7.9374391017471749E-2</v>
      </c>
      <c r="M13" s="55">
        <f t="shared" si="3"/>
        <v>2.9185651415744944</v>
      </c>
      <c r="N13" s="55">
        <f t="shared" si="3"/>
        <v>87.580736024591062</v>
      </c>
      <c r="O13" s="55">
        <f t="shared" si="3"/>
        <v>214.89312014249893</v>
      </c>
      <c r="P13" s="55">
        <f t="shared" si="3"/>
        <v>98.27957755854473</v>
      </c>
      <c r="Q13" s="55">
        <f t="shared" si="3"/>
        <v>143.03057777950653</v>
      </c>
      <c r="R13" s="55">
        <f t="shared" si="3"/>
        <v>190.81899393128364</v>
      </c>
      <c r="S13" s="55">
        <f t="shared" si="3"/>
        <v>209.92708968312701</v>
      </c>
      <c r="T13" s="55">
        <f t="shared" si="3"/>
        <v>336.22561073780037</v>
      </c>
      <c r="U13" s="55">
        <f t="shared" si="3"/>
        <v>379.15549400256327</v>
      </c>
      <c r="V13" s="55">
        <f t="shared" si="3"/>
        <v>390.54050196862414</v>
      </c>
      <c r="W13" s="55">
        <f t="shared" si="3"/>
        <v>370.93112528828959</v>
      </c>
      <c r="X13" s="55">
        <f t="shared" si="3"/>
        <v>457.58279416846563</v>
      </c>
    </row>
    <row r="14" spans="1:25" x14ac:dyDescent="0.25">
      <c r="A14" s="56" t="s">
        <v>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f>+'FCAS benefits'!O10</f>
        <v>16.135670351797238</v>
      </c>
      <c r="O14" s="57">
        <f>+'FCAS benefits'!P10</f>
        <v>16.223922309014075</v>
      </c>
      <c r="P14" s="57">
        <f>+'FCAS benefits'!Q10</f>
        <v>16.313056785803084</v>
      </c>
      <c r="Q14" s="57">
        <f>+'FCAS benefits'!R10</f>
        <v>16.40308260735998</v>
      </c>
      <c r="R14" s="57">
        <f>+'FCAS benefits'!S10</f>
        <v>16.49400868713245</v>
      </c>
      <c r="S14" s="57">
        <f>+'FCAS benefits'!T10</f>
        <v>16.585844027702642</v>
      </c>
      <c r="T14" s="57">
        <f>+'FCAS benefits'!U10</f>
        <v>16.678597721678535</v>
      </c>
      <c r="U14" s="57">
        <f>+'FCAS benefits'!V10</f>
        <v>16.772278952594188</v>
      </c>
      <c r="V14" s="57">
        <f>+'FCAS benefits'!W10</f>
        <v>16.866896995818998</v>
      </c>
      <c r="W14" s="57">
        <f>+'FCAS benefits'!X10</f>
        <v>16.962461219476054</v>
      </c>
      <c r="X14" s="57">
        <f>+'FCAS benefits'!Y10</f>
        <v>17.058981085369684</v>
      </c>
    </row>
    <row r="15" spans="1:25" x14ac:dyDescent="0.25">
      <c r="A15" s="52" t="s">
        <v>43</v>
      </c>
      <c r="B15" s="53">
        <f>+B14+B13</f>
        <v>0</v>
      </c>
      <c r="C15" s="53">
        <f t="shared" ref="C15:X15" si="4">+C14+C13</f>
        <v>0</v>
      </c>
      <c r="D15" s="53">
        <f t="shared" si="4"/>
        <v>4.3600014562103105E-3</v>
      </c>
      <c r="E15" s="53">
        <f t="shared" si="4"/>
        <v>7.303586947065005E-2</v>
      </c>
      <c r="F15" s="53">
        <f t="shared" si="4"/>
        <v>-1.6447336787347496E-2</v>
      </c>
      <c r="G15" s="53">
        <f t="shared" si="4"/>
        <v>-9.1822908643924422E-2</v>
      </c>
      <c r="H15" s="53">
        <f t="shared" si="4"/>
        <v>-5.9044085360922802E-2</v>
      </c>
      <c r="I15" s="53">
        <f t="shared" si="4"/>
        <v>-0.10011619995003519</v>
      </c>
      <c r="J15" s="53">
        <f t="shared" si="4"/>
        <v>-9.7488783786250269E-2</v>
      </c>
      <c r="K15" s="53">
        <f t="shared" si="4"/>
        <v>-0.12434656075820098</v>
      </c>
      <c r="L15" s="53">
        <f t="shared" si="4"/>
        <v>-7.9374391017471749E-2</v>
      </c>
      <c r="M15" s="53">
        <f t="shared" si="4"/>
        <v>2.9185651415744944</v>
      </c>
      <c r="N15" s="53">
        <f t="shared" si="4"/>
        <v>103.71640637638831</v>
      </c>
      <c r="O15" s="53">
        <f t="shared" si="4"/>
        <v>231.11704245151302</v>
      </c>
      <c r="P15" s="53">
        <f t="shared" si="4"/>
        <v>114.59263434434781</v>
      </c>
      <c r="Q15" s="53">
        <f t="shared" si="4"/>
        <v>159.43366038686651</v>
      </c>
      <c r="R15" s="53">
        <f t="shared" si="4"/>
        <v>207.31300261841608</v>
      </c>
      <c r="S15" s="53">
        <f t="shared" si="4"/>
        <v>226.51293371082966</v>
      </c>
      <c r="T15" s="53">
        <f t="shared" si="4"/>
        <v>352.90420845947892</v>
      </c>
      <c r="U15" s="53">
        <f t="shared" si="4"/>
        <v>395.92777295515748</v>
      </c>
      <c r="V15" s="53">
        <f t="shared" si="4"/>
        <v>407.40739896444313</v>
      </c>
      <c r="W15" s="53">
        <f t="shared" si="4"/>
        <v>387.89358650776563</v>
      </c>
      <c r="X15" s="53">
        <f t="shared" si="4"/>
        <v>474.64177525383531</v>
      </c>
    </row>
    <row r="16" spans="1:25" x14ac:dyDescent="0.25">
      <c r="A16" s="59" t="s">
        <v>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f>+'Project costs'!$C$49</f>
        <v>132.59190560382135</v>
      </c>
      <c r="O16" s="60">
        <f>N16</f>
        <v>132.59190560382135</v>
      </c>
      <c r="P16" s="60">
        <f>O16</f>
        <v>132.59190560382135</v>
      </c>
      <c r="Q16" s="60">
        <f>$N$16*2</f>
        <v>265.18381120764269</v>
      </c>
      <c r="R16" s="60">
        <f t="shared" ref="R16:X16" si="5">+Q16</f>
        <v>265.18381120764269</v>
      </c>
      <c r="S16" s="60">
        <f t="shared" si="5"/>
        <v>265.18381120764269</v>
      </c>
      <c r="T16" s="60">
        <f t="shared" si="5"/>
        <v>265.18381120764269</v>
      </c>
      <c r="U16" s="60">
        <f t="shared" si="5"/>
        <v>265.18381120764269</v>
      </c>
      <c r="V16" s="60">
        <f t="shared" si="5"/>
        <v>265.18381120764269</v>
      </c>
      <c r="W16" s="60">
        <f t="shared" si="5"/>
        <v>265.18381120764269</v>
      </c>
      <c r="X16" s="60">
        <f t="shared" si="5"/>
        <v>265.18381120764269</v>
      </c>
    </row>
    <row r="17" spans="1:27" x14ac:dyDescent="0.25">
      <c r="A17" t="s">
        <v>76</v>
      </c>
      <c r="B17" s="43">
        <f>XNPV($B$4,B15:X15,$B$10:$X$10)</f>
        <v>781.85938736655226</v>
      </c>
      <c r="C17" s="146"/>
      <c r="D17" s="147"/>
      <c r="E17" s="148"/>
      <c r="F17" s="149"/>
      <c r="G17" s="107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Z17" s="85"/>
      <c r="AA17" s="85"/>
    </row>
    <row r="18" spans="1:27" x14ac:dyDescent="0.25">
      <c r="A18" t="s">
        <v>77</v>
      </c>
      <c r="B18" s="43">
        <f>+XNPV($B$4,B16:X16,$B$10:$X$10)</f>
        <v>675.2764650188409</v>
      </c>
      <c r="C18" s="146"/>
      <c r="D18" s="147"/>
      <c r="E18" s="148"/>
      <c r="F18" s="149"/>
      <c r="G18" s="107"/>
      <c r="H18" s="105"/>
      <c r="I18" s="105"/>
      <c r="J18" s="106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Z18" s="85"/>
      <c r="AA18" s="85"/>
    </row>
    <row r="19" spans="1:27" ht="15.75" thickBot="1" x14ac:dyDescent="0.3">
      <c r="A19" s="1" t="s">
        <v>78</v>
      </c>
      <c r="B19" s="74">
        <f>+B17-B18</f>
        <v>106.58292234771136</v>
      </c>
      <c r="C19" s="146"/>
      <c r="D19" s="147"/>
      <c r="E19" s="148"/>
      <c r="F19" s="149"/>
      <c r="G19" s="107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Z19" s="85"/>
      <c r="AA19" s="85"/>
    </row>
    <row r="20" spans="1:27" s="85" customFormat="1" ht="16.5" thickTop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7" ht="15.75" thickTop="1" x14ac:dyDescent="0.25">
      <c r="A21" s="77" t="str">
        <f>+A2</f>
        <v>Option 3:  750 MW in 2031 and 750 MW in 2034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7" x14ac:dyDescent="0.25">
      <c r="A22" s="79" t="s">
        <v>81</v>
      </c>
      <c r="B22" s="80" t="str">
        <f>+Overview!D7</f>
        <v>Central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7" x14ac:dyDescent="0.25">
      <c r="A23" s="2" t="s">
        <v>36</v>
      </c>
      <c r="B23" s="1">
        <v>0</v>
      </c>
      <c r="C23" s="1">
        <f>+B23+1</f>
        <v>1</v>
      </c>
      <c r="D23" s="1">
        <f t="shared" ref="D23:X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</row>
    <row r="24" spans="1:27" x14ac:dyDescent="0.25">
      <c r="A24" t="s">
        <v>37</v>
      </c>
      <c r="B24" s="4">
        <v>1</v>
      </c>
      <c r="C24" s="4">
        <f>1/((1+$B$3)^((C25-$B$10)/365))</f>
        <v>0.94413876992960177</v>
      </c>
      <c r="D24" s="4">
        <f t="shared" ref="D24:X24" si="7">1/((1+$B$3)^((D25-$B$10)/365))</f>
        <v>0.89153802637356161</v>
      </c>
      <c r="E24" s="4">
        <f t="shared" si="7"/>
        <v>0.84186782471535571</v>
      </c>
      <c r="F24" s="4">
        <f t="shared" si="7"/>
        <v>0.79496489585963725</v>
      </c>
      <c r="G24" s="4">
        <f t="shared" si="7"/>
        <v>0.75055717891413165</v>
      </c>
      <c r="H24" s="4">
        <f t="shared" si="7"/>
        <v>0.70874143429096481</v>
      </c>
      <c r="I24" s="4">
        <f t="shared" si="7"/>
        <v>0.66925536760242199</v>
      </c>
      <c r="J24" s="4">
        <f t="shared" si="7"/>
        <v>0.63196918564912374</v>
      </c>
      <c r="K24" s="4">
        <f t="shared" si="7"/>
        <v>0.59666660957217577</v>
      </c>
      <c r="L24" s="4">
        <f t="shared" si="7"/>
        <v>0.56342456050252676</v>
      </c>
      <c r="M24" s="4">
        <f t="shared" si="7"/>
        <v>0.5320345236095626</v>
      </c>
      <c r="N24" s="4">
        <f t="shared" si="7"/>
        <v>0.50239331785605534</v>
      </c>
      <c r="O24" s="4">
        <f t="shared" si="7"/>
        <v>0.47432900914146753</v>
      </c>
      <c r="P24" s="4">
        <f t="shared" si="7"/>
        <v>0.44790274706465294</v>
      </c>
      <c r="Q24" s="4">
        <f t="shared" si="7"/>
        <v>0.42294876965500755</v>
      </c>
      <c r="R24" s="4">
        <f t="shared" si="7"/>
        <v>0.39938505161001664</v>
      </c>
      <c r="S24" s="4">
        <f t="shared" si="7"/>
        <v>0.37707491135535165</v>
      </c>
      <c r="T24" s="4">
        <f t="shared" si="7"/>
        <v>0.35606696067549731</v>
      </c>
      <c r="U24" s="4">
        <f t="shared" si="7"/>
        <v>0.33622942462275479</v>
      </c>
      <c r="V24" s="4">
        <f t="shared" si="7"/>
        <v>0.31749709596105269</v>
      </c>
      <c r="W24" s="4">
        <f t="shared" si="7"/>
        <v>0.29976131763688901</v>
      </c>
      <c r="X24" s="4">
        <f t="shared" si="7"/>
        <v>0.28306073431245427</v>
      </c>
    </row>
    <row r="25" spans="1:27" x14ac:dyDescent="0.25">
      <c r="A25" s="5" t="s">
        <v>79</v>
      </c>
      <c r="B25" s="6">
        <v>43647</v>
      </c>
      <c r="C25" s="6">
        <f>EDATE(B25,12)</f>
        <v>44013</v>
      </c>
      <c r="D25" s="6">
        <f t="shared" ref="D25:X25" si="8">EDATE(C25,12)</f>
        <v>44378</v>
      </c>
      <c r="E25" s="6">
        <f t="shared" si="8"/>
        <v>44743</v>
      </c>
      <c r="F25" s="6">
        <f t="shared" si="8"/>
        <v>45108</v>
      </c>
      <c r="G25" s="6">
        <f t="shared" si="8"/>
        <v>45474</v>
      </c>
      <c r="H25" s="6">
        <f t="shared" si="8"/>
        <v>45839</v>
      </c>
      <c r="I25" s="6">
        <f t="shared" si="8"/>
        <v>46204</v>
      </c>
      <c r="J25" s="6">
        <f t="shared" si="8"/>
        <v>46569</v>
      </c>
      <c r="K25" s="6">
        <f t="shared" si="8"/>
        <v>46935</v>
      </c>
      <c r="L25" s="6">
        <f t="shared" si="8"/>
        <v>47300</v>
      </c>
      <c r="M25" s="6">
        <f t="shared" si="8"/>
        <v>47665</v>
      </c>
      <c r="N25" s="6">
        <f t="shared" si="8"/>
        <v>48030</v>
      </c>
      <c r="O25" s="6">
        <f t="shared" si="8"/>
        <v>48396</v>
      </c>
      <c r="P25" s="6">
        <f t="shared" si="8"/>
        <v>48761</v>
      </c>
      <c r="Q25" s="6">
        <f t="shared" si="8"/>
        <v>49126</v>
      </c>
      <c r="R25" s="6">
        <f t="shared" si="8"/>
        <v>49491</v>
      </c>
      <c r="S25" s="6">
        <f t="shared" si="8"/>
        <v>49857</v>
      </c>
      <c r="T25" s="6">
        <f t="shared" si="8"/>
        <v>50222</v>
      </c>
      <c r="U25" s="6">
        <f t="shared" si="8"/>
        <v>50587</v>
      </c>
      <c r="V25" s="6">
        <f t="shared" si="8"/>
        <v>50952</v>
      </c>
      <c r="W25" s="6">
        <f t="shared" si="8"/>
        <v>51318</v>
      </c>
      <c r="X25" s="6">
        <f t="shared" si="8"/>
        <v>51683</v>
      </c>
    </row>
    <row r="26" spans="1:27" x14ac:dyDescent="0.25">
      <c r="A26" s="50" t="s">
        <v>41</v>
      </c>
      <c r="B26" s="51" t="s">
        <v>38</v>
      </c>
      <c r="C26" s="51" t="s">
        <v>4</v>
      </c>
      <c r="D26" s="51" t="s">
        <v>5</v>
      </c>
      <c r="E26" s="51" t="s">
        <v>6</v>
      </c>
      <c r="F26" s="51" t="s">
        <v>7</v>
      </c>
      <c r="G26" s="51" t="s">
        <v>8</v>
      </c>
      <c r="H26" s="51" t="s">
        <v>9</v>
      </c>
      <c r="I26" s="51" t="s">
        <v>10</v>
      </c>
      <c r="J26" s="51" t="s">
        <v>11</v>
      </c>
      <c r="K26" s="51" t="s">
        <v>12</v>
      </c>
      <c r="L26" s="51" t="s">
        <v>13</v>
      </c>
      <c r="M26" s="51" t="s">
        <v>14</v>
      </c>
      <c r="N26" s="51" t="s">
        <v>15</v>
      </c>
      <c r="O26" s="51" t="s">
        <v>16</v>
      </c>
      <c r="P26" s="51" t="s">
        <v>17</v>
      </c>
      <c r="Q26" s="51" t="s">
        <v>18</v>
      </c>
      <c r="R26" s="51" t="s">
        <v>19</v>
      </c>
      <c r="S26" s="51" t="s">
        <v>20</v>
      </c>
      <c r="T26" s="51" t="s">
        <v>21</v>
      </c>
      <c r="U26" s="51" t="s">
        <v>22</v>
      </c>
      <c r="V26" s="51" t="s">
        <v>23</v>
      </c>
      <c r="W26" s="51" t="s">
        <v>24</v>
      </c>
      <c r="X26" s="51" t="s">
        <v>25</v>
      </c>
    </row>
    <row r="27" spans="1:27" x14ac:dyDescent="0.25">
      <c r="A27" s="58" t="s">
        <v>44</v>
      </c>
      <c r="B27" s="83">
        <v>0</v>
      </c>
      <c r="C27" s="83">
        <v>0</v>
      </c>
      <c r="D27" s="83">
        <v>-2.9998713675922772E-3</v>
      </c>
      <c r="E27" s="83">
        <v>-0.85084054842627665</v>
      </c>
      <c r="F27" s="83">
        <v>-0.30817794973472701</v>
      </c>
      <c r="G27" s="83">
        <v>-1.9630825821409417</v>
      </c>
      <c r="H27" s="83">
        <v>-5.4766744249750445</v>
      </c>
      <c r="I27" s="83">
        <v>-7.2785603501129117</v>
      </c>
      <c r="J27" s="83">
        <v>-11.253230042759697</v>
      </c>
      <c r="K27" s="83">
        <v>-3.0562167425555344</v>
      </c>
      <c r="L27" s="83">
        <v>-4.2410798170672024</v>
      </c>
      <c r="M27" s="83">
        <v>-5.4675387513477745</v>
      </c>
      <c r="N27" s="83">
        <v>79.47929186367719</v>
      </c>
      <c r="O27" s="83">
        <v>136.70799064677658</v>
      </c>
      <c r="P27" s="83">
        <v>118.9706570551798</v>
      </c>
      <c r="Q27" s="83">
        <v>149.01020621475914</v>
      </c>
      <c r="R27" s="83">
        <v>164.05313633131595</v>
      </c>
      <c r="S27" s="83">
        <v>140.89537514534686</v>
      </c>
      <c r="T27" s="83">
        <v>177.75735413311668</v>
      </c>
      <c r="U27" s="83">
        <v>162.65816369235745</v>
      </c>
      <c r="V27" s="83">
        <v>144.21618230552986</v>
      </c>
      <c r="W27" s="83">
        <v>181.17503360311912</v>
      </c>
      <c r="X27" s="83">
        <v>148.33908579868239</v>
      </c>
    </row>
    <row r="28" spans="1:27" x14ac:dyDescent="0.25">
      <c r="A28" s="54" t="s">
        <v>46</v>
      </c>
      <c r="B28" s="55">
        <f t="shared" ref="B28:X28" si="9">+B27/B24</f>
        <v>0</v>
      </c>
      <c r="C28" s="55">
        <f t="shared" si="9"/>
        <v>0</v>
      </c>
      <c r="D28" s="55">
        <f t="shared" si="9"/>
        <v>-3.364827162554822E-3</v>
      </c>
      <c r="E28" s="55">
        <f t="shared" si="9"/>
        <v>-1.0106581145489848</v>
      </c>
      <c r="F28" s="55">
        <f t="shared" si="9"/>
        <v>-0.38766233746897466</v>
      </c>
      <c r="G28" s="55">
        <f t="shared" si="9"/>
        <v>-2.6155003739768778</v>
      </c>
      <c r="H28" s="55">
        <f t="shared" si="9"/>
        <v>-7.7273236190205088</v>
      </c>
      <c r="I28" s="55">
        <f t="shared" si="9"/>
        <v>-10.875609972599898</v>
      </c>
      <c r="J28" s="55">
        <f t="shared" si="9"/>
        <v>-17.8066119334616</v>
      </c>
      <c r="K28" s="55">
        <f t="shared" si="9"/>
        <v>-5.1221514553108891</v>
      </c>
      <c r="L28" s="55">
        <f t="shared" si="9"/>
        <v>-7.5273250659937867</v>
      </c>
      <c r="M28" s="55">
        <f t="shared" si="9"/>
        <v>-10.276661586269855</v>
      </c>
      <c r="N28" s="55">
        <f t="shared" si="9"/>
        <v>158.20133158389146</v>
      </c>
      <c r="O28" s="55">
        <f t="shared" si="9"/>
        <v>288.21342994436958</v>
      </c>
      <c r="P28" s="55">
        <f t="shared" si="9"/>
        <v>265.61716317852114</v>
      </c>
      <c r="Q28" s="55">
        <f t="shared" si="9"/>
        <v>352.31266031653041</v>
      </c>
      <c r="R28" s="55">
        <f t="shared" si="9"/>
        <v>410.76433799907767</v>
      </c>
      <c r="S28" s="55">
        <f t="shared" si="9"/>
        <v>373.65353913076564</v>
      </c>
      <c r="T28" s="55">
        <f t="shared" si="9"/>
        <v>499.22451045694288</v>
      </c>
      <c r="U28" s="55">
        <f t="shared" si="9"/>
        <v>483.77135307196232</v>
      </c>
      <c r="V28" s="55">
        <f t="shared" si="9"/>
        <v>454.22835087354889</v>
      </c>
      <c r="W28" s="55">
        <f t="shared" si="9"/>
        <v>604.397642202062</v>
      </c>
      <c r="X28" s="55">
        <f t="shared" si="9"/>
        <v>524.053914291551</v>
      </c>
    </row>
    <row r="29" spans="1:27" x14ac:dyDescent="0.25">
      <c r="A29" s="56" t="s">
        <v>42</v>
      </c>
      <c r="B29" s="57">
        <f t="shared" ref="B29:J29" si="10">B14</f>
        <v>0</v>
      </c>
      <c r="C29" s="57">
        <f t="shared" si="10"/>
        <v>0</v>
      </c>
      <c r="D29" s="57">
        <f t="shared" si="10"/>
        <v>0</v>
      </c>
      <c r="E29" s="57">
        <f t="shared" si="10"/>
        <v>0</v>
      </c>
      <c r="F29" s="57">
        <f t="shared" si="10"/>
        <v>0</v>
      </c>
      <c r="G29" s="57">
        <f t="shared" si="10"/>
        <v>0</v>
      </c>
      <c r="H29" s="57">
        <f t="shared" si="10"/>
        <v>0</v>
      </c>
      <c r="I29" s="57">
        <f t="shared" si="10"/>
        <v>0</v>
      </c>
      <c r="J29" s="57">
        <f t="shared" si="10"/>
        <v>0</v>
      </c>
      <c r="K29" s="57">
        <f>K14</f>
        <v>0</v>
      </c>
      <c r="L29" s="57">
        <f t="shared" ref="L29:X29" si="11">L14</f>
        <v>0</v>
      </c>
      <c r="M29" s="57">
        <f t="shared" si="11"/>
        <v>0</v>
      </c>
      <c r="N29" s="57">
        <f t="shared" si="11"/>
        <v>16.135670351797238</v>
      </c>
      <c r="O29" s="57">
        <f t="shared" si="11"/>
        <v>16.223922309014075</v>
      </c>
      <c r="P29" s="57">
        <f t="shared" si="11"/>
        <v>16.313056785803084</v>
      </c>
      <c r="Q29" s="57">
        <f t="shared" si="11"/>
        <v>16.40308260735998</v>
      </c>
      <c r="R29" s="57">
        <f t="shared" si="11"/>
        <v>16.49400868713245</v>
      </c>
      <c r="S29" s="57">
        <f t="shared" si="11"/>
        <v>16.585844027702642</v>
      </c>
      <c r="T29" s="57">
        <f t="shared" si="11"/>
        <v>16.678597721678535</v>
      </c>
      <c r="U29" s="57">
        <f t="shared" si="11"/>
        <v>16.772278952594188</v>
      </c>
      <c r="V29" s="57">
        <f t="shared" si="11"/>
        <v>16.866896995818998</v>
      </c>
      <c r="W29" s="57">
        <f t="shared" si="11"/>
        <v>16.962461219476054</v>
      </c>
      <c r="X29" s="57">
        <f t="shared" si="11"/>
        <v>17.058981085369684</v>
      </c>
    </row>
    <row r="30" spans="1:27" x14ac:dyDescent="0.25">
      <c r="A30" s="52" t="s">
        <v>43</v>
      </c>
      <c r="B30" s="53">
        <f>+B29+B28</f>
        <v>0</v>
      </c>
      <c r="C30" s="53">
        <f t="shared" ref="C30:X30" si="12">+C29+C28</f>
        <v>0</v>
      </c>
      <c r="D30" s="53">
        <f t="shared" si="12"/>
        <v>-3.364827162554822E-3</v>
      </c>
      <c r="E30" s="53">
        <f t="shared" si="12"/>
        <v>-1.0106581145489848</v>
      </c>
      <c r="F30" s="53">
        <f t="shared" si="12"/>
        <v>-0.38766233746897466</v>
      </c>
      <c r="G30" s="53">
        <f t="shared" si="12"/>
        <v>-2.6155003739768778</v>
      </c>
      <c r="H30" s="53">
        <f t="shared" si="12"/>
        <v>-7.7273236190205088</v>
      </c>
      <c r="I30" s="53">
        <f t="shared" si="12"/>
        <v>-10.875609972599898</v>
      </c>
      <c r="J30" s="53">
        <f t="shared" si="12"/>
        <v>-17.8066119334616</v>
      </c>
      <c r="K30" s="53">
        <f t="shared" si="12"/>
        <v>-5.1221514553108891</v>
      </c>
      <c r="L30" s="53">
        <f t="shared" si="12"/>
        <v>-7.5273250659937867</v>
      </c>
      <c r="M30" s="53">
        <f t="shared" si="12"/>
        <v>-10.276661586269855</v>
      </c>
      <c r="N30" s="53">
        <f t="shared" si="12"/>
        <v>174.3370019356887</v>
      </c>
      <c r="O30" s="53">
        <f t="shared" si="12"/>
        <v>304.43735225338366</v>
      </c>
      <c r="P30" s="53">
        <f t="shared" si="12"/>
        <v>281.93021996432424</v>
      </c>
      <c r="Q30" s="53">
        <f t="shared" si="12"/>
        <v>368.71574292389039</v>
      </c>
      <c r="R30" s="53">
        <f t="shared" si="12"/>
        <v>427.25834668621013</v>
      </c>
      <c r="S30" s="53">
        <f t="shared" si="12"/>
        <v>390.23938315846829</v>
      </c>
      <c r="T30" s="53">
        <f t="shared" si="12"/>
        <v>515.90310817862144</v>
      </c>
      <c r="U30" s="53">
        <f t="shared" si="12"/>
        <v>500.54363202455653</v>
      </c>
      <c r="V30" s="53">
        <f t="shared" si="12"/>
        <v>471.09524786936788</v>
      </c>
      <c r="W30" s="53">
        <f t="shared" si="12"/>
        <v>621.36010342153804</v>
      </c>
      <c r="X30" s="53">
        <f t="shared" si="12"/>
        <v>541.11289537692073</v>
      </c>
    </row>
    <row r="31" spans="1:27" x14ac:dyDescent="0.25">
      <c r="A31" s="59" t="s">
        <v>75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f>+'Project costs'!$C$28</f>
        <v>108.69175122137089</v>
      </c>
      <c r="O31" s="60">
        <f>N31</f>
        <v>108.69175122137089</v>
      </c>
      <c r="P31" s="60">
        <f>O31</f>
        <v>108.69175122137089</v>
      </c>
      <c r="Q31" s="60">
        <f>+$N$31*2</f>
        <v>217.38350244274179</v>
      </c>
      <c r="R31" s="60">
        <f>Q31</f>
        <v>217.38350244274179</v>
      </c>
      <c r="S31" s="60">
        <f t="shared" ref="S31:X31" si="13">R31</f>
        <v>217.38350244274179</v>
      </c>
      <c r="T31" s="60">
        <f t="shared" si="13"/>
        <v>217.38350244274179</v>
      </c>
      <c r="U31" s="60">
        <f t="shared" si="13"/>
        <v>217.38350244274179</v>
      </c>
      <c r="V31" s="60">
        <f t="shared" si="13"/>
        <v>217.38350244274179</v>
      </c>
      <c r="W31" s="60">
        <f t="shared" si="13"/>
        <v>217.38350244274179</v>
      </c>
      <c r="X31" s="60">
        <f t="shared" si="13"/>
        <v>217.38350244274179</v>
      </c>
    </row>
    <row r="32" spans="1:27" x14ac:dyDescent="0.25">
      <c r="A32" t="s">
        <v>76</v>
      </c>
      <c r="B32" s="43">
        <f>XNPV($B$3,B30:X30,$B$10:$X$10)</f>
        <v>1633.0985379515878</v>
      </c>
      <c r="C32" s="146"/>
      <c r="D32" s="147"/>
      <c r="E32" s="148"/>
      <c r="F32" s="149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Z32" s="85"/>
      <c r="AA32" s="85"/>
    </row>
    <row r="33" spans="1:27" x14ac:dyDescent="0.25">
      <c r="A33" t="s">
        <v>77</v>
      </c>
      <c r="B33" s="43">
        <f>+XNPV($B$3,B31:X31,$B$10:$X$10)</f>
        <v>761.78500794473109</v>
      </c>
      <c r="C33" s="146"/>
      <c r="D33" s="147"/>
      <c r="E33" s="148"/>
      <c r="F33" s="149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Z33" s="85"/>
      <c r="AA33" s="85"/>
    </row>
    <row r="34" spans="1:27" ht="15.75" thickBot="1" x14ac:dyDescent="0.3">
      <c r="A34" s="1" t="s">
        <v>78</v>
      </c>
      <c r="B34" s="74">
        <f>+B32-B33</f>
        <v>871.31353000685669</v>
      </c>
      <c r="C34" s="146"/>
      <c r="D34" s="147"/>
      <c r="E34" s="148"/>
      <c r="F34" s="149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Z34" s="85"/>
      <c r="AA34" s="85"/>
    </row>
    <row r="35" spans="1:27" ht="16.5" thickTop="1" thickBo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Z35" s="85"/>
      <c r="AA35" s="85"/>
    </row>
    <row r="36" spans="1:27" ht="15.75" thickTop="1" x14ac:dyDescent="0.25">
      <c r="A36" s="77" t="str">
        <f>+A2</f>
        <v>Option 3:  750 MW in 2031 and 750 MW in 2034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7" x14ac:dyDescent="0.25">
      <c r="A37" s="79" t="s">
        <v>81</v>
      </c>
      <c r="B37" s="80" t="str">
        <f>+Overview!D8</f>
        <v>High DER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7" x14ac:dyDescent="0.25">
      <c r="A38" s="2" t="s">
        <v>36</v>
      </c>
      <c r="B38" s="1">
        <v>0</v>
      </c>
      <c r="C38" s="1">
        <f>+B38+1</f>
        <v>1</v>
      </c>
      <c r="D38" s="1">
        <f t="shared" ref="D38:X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</row>
    <row r="39" spans="1:27" x14ac:dyDescent="0.25">
      <c r="A39" t="s">
        <v>37</v>
      </c>
      <c r="B39" s="4">
        <v>1</v>
      </c>
      <c r="C39" s="4">
        <f>1/((1+$B$3)^((C40-$B$10)/365))</f>
        <v>0.94413876992960177</v>
      </c>
      <c r="D39" s="4">
        <f t="shared" ref="D39:X39" si="15">1/((1+$B$3)^((D40-$B$10)/365))</f>
        <v>0.89153802637356161</v>
      </c>
      <c r="E39" s="4">
        <f t="shared" si="15"/>
        <v>0.84186782471535571</v>
      </c>
      <c r="F39" s="4">
        <f t="shared" si="15"/>
        <v>0.79496489585963725</v>
      </c>
      <c r="G39" s="4">
        <f t="shared" si="15"/>
        <v>0.75055717891413165</v>
      </c>
      <c r="H39" s="4">
        <f t="shared" si="15"/>
        <v>0.70874143429096481</v>
      </c>
      <c r="I39" s="4">
        <f t="shared" si="15"/>
        <v>0.66925536760242199</v>
      </c>
      <c r="J39" s="4">
        <f t="shared" si="15"/>
        <v>0.63196918564912374</v>
      </c>
      <c r="K39" s="4">
        <f t="shared" si="15"/>
        <v>0.59666660957217577</v>
      </c>
      <c r="L39" s="4">
        <f t="shared" si="15"/>
        <v>0.56342456050252676</v>
      </c>
      <c r="M39" s="4">
        <f t="shared" si="15"/>
        <v>0.5320345236095626</v>
      </c>
      <c r="N39" s="4">
        <f t="shared" si="15"/>
        <v>0.50239331785605534</v>
      </c>
      <c r="O39" s="4">
        <f t="shared" si="15"/>
        <v>0.47432900914146753</v>
      </c>
      <c r="P39" s="4">
        <f t="shared" si="15"/>
        <v>0.44790274706465294</v>
      </c>
      <c r="Q39" s="4">
        <f t="shared" si="15"/>
        <v>0.42294876965500755</v>
      </c>
      <c r="R39" s="4">
        <f t="shared" si="15"/>
        <v>0.39938505161001664</v>
      </c>
      <c r="S39" s="4">
        <f t="shared" si="15"/>
        <v>0.37707491135535165</v>
      </c>
      <c r="T39" s="4">
        <f t="shared" si="15"/>
        <v>0.35606696067549731</v>
      </c>
      <c r="U39" s="4">
        <f t="shared" si="15"/>
        <v>0.33622942462275479</v>
      </c>
      <c r="V39" s="4">
        <f t="shared" si="15"/>
        <v>0.31749709596105269</v>
      </c>
      <c r="W39" s="4">
        <f t="shared" si="15"/>
        <v>0.29976131763688901</v>
      </c>
      <c r="X39" s="4">
        <f t="shared" si="15"/>
        <v>0.28306073431245427</v>
      </c>
    </row>
    <row r="40" spans="1:27" x14ac:dyDescent="0.25">
      <c r="A40" s="5" t="s">
        <v>79</v>
      </c>
      <c r="B40" s="6">
        <v>43647</v>
      </c>
      <c r="C40" s="6">
        <f>EDATE(B40,12)</f>
        <v>44013</v>
      </c>
      <c r="D40" s="6">
        <f t="shared" ref="D40:X40" si="16">EDATE(C40,12)</f>
        <v>44378</v>
      </c>
      <c r="E40" s="6">
        <f t="shared" si="16"/>
        <v>44743</v>
      </c>
      <c r="F40" s="6">
        <f t="shared" si="16"/>
        <v>45108</v>
      </c>
      <c r="G40" s="6">
        <f t="shared" si="16"/>
        <v>45474</v>
      </c>
      <c r="H40" s="6">
        <f t="shared" si="16"/>
        <v>45839</v>
      </c>
      <c r="I40" s="6">
        <f t="shared" si="16"/>
        <v>46204</v>
      </c>
      <c r="J40" s="6">
        <f t="shared" si="16"/>
        <v>46569</v>
      </c>
      <c r="K40" s="6">
        <f t="shared" si="16"/>
        <v>46935</v>
      </c>
      <c r="L40" s="6">
        <f t="shared" si="16"/>
        <v>47300</v>
      </c>
      <c r="M40" s="6">
        <f t="shared" si="16"/>
        <v>47665</v>
      </c>
      <c r="N40" s="6">
        <f t="shared" si="16"/>
        <v>48030</v>
      </c>
      <c r="O40" s="6">
        <f t="shared" si="16"/>
        <v>48396</v>
      </c>
      <c r="P40" s="6">
        <f t="shared" si="16"/>
        <v>48761</v>
      </c>
      <c r="Q40" s="6">
        <f t="shared" si="16"/>
        <v>49126</v>
      </c>
      <c r="R40" s="6">
        <f t="shared" si="16"/>
        <v>49491</v>
      </c>
      <c r="S40" s="6">
        <f t="shared" si="16"/>
        <v>49857</v>
      </c>
      <c r="T40" s="6">
        <f t="shared" si="16"/>
        <v>50222</v>
      </c>
      <c r="U40" s="6">
        <f t="shared" si="16"/>
        <v>50587</v>
      </c>
      <c r="V40" s="6">
        <f t="shared" si="16"/>
        <v>50952</v>
      </c>
      <c r="W40" s="6">
        <f t="shared" si="16"/>
        <v>51318</v>
      </c>
      <c r="X40" s="6">
        <f t="shared" si="16"/>
        <v>51683</v>
      </c>
    </row>
    <row r="41" spans="1:27" x14ac:dyDescent="0.25">
      <c r="A41" s="50" t="s">
        <v>41</v>
      </c>
      <c r="B41" s="51" t="s">
        <v>38</v>
      </c>
      <c r="C41" s="51" t="s">
        <v>4</v>
      </c>
      <c r="D41" s="51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1" t="s">
        <v>12</v>
      </c>
      <c r="L41" s="51" t="s">
        <v>13</v>
      </c>
      <c r="M41" s="51" t="s">
        <v>14</v>
      </c>
      <c r="N41" s="51" t="s">
        <v>15</v>
      </c>
      <c r="O41" s="51" t="s">
        <v>16</v>
      </c>
      <c r="P41" s="51" t="s">
        <v>17</v>
      </c>
      <c r="Q41" s="51" t="s">
        <v>18</v>
      </c>
      <c r="R41" s="51" t="s">
        <v>19</v>
      </c>
      <c r="S41" s="51" t="s">
        <v>20</v>
      </c>
      <c r="T41" s="51" t="s">
        <v>21</v>
      </c>
      <c r="U41" s="51" t="s">
        <v>22</v>
      </c>
      <c r="V41" s="51" t="s">
        <v>23</v>
      </c>
      <c r="W41" s="51" t="s">
        <v>24</v>
      </c>
      <c r="X41" s="51" t="s">
        <v>25</v>
      </c>
    </row>
    <row r="42" spans="1:27" x14ac:dyDescent="0.25">
      <c r="A42" s="58" t="s">
        <v>44</v>
      </c>
      <c r="B42" s="83">
        <v>0</v>
      </c>
      <c r="C42" s="83">
        <v>0</v>
      </c>
      <c r="D42" s="83">
        <v>-6.6757390868588118E-4</v>
      </c>
      <c r="E42" s="83">
        <v>-1.1648981326738976</v>
      </c>
      <c r="F42" s="83">
        <v>-0.32165364642924033</v>
      </c>
      <c r="G42" s="83">
        <v>-0.2921105976056424</v>
      </c>
      <c r="H42" s="83">
        <v>-23.533365926388342</v>
      </c>
      <c r="I42" s="83">
        <v>-7.4332255571030146</v>
      </c>
      <c r="J42" s="83">
        <v>-12.706128188295224</v>
      </c>
      <c r="K42" s="83">
        <v>-8.3189395502799925</v>
      </c>
      <c r="L42" s="83">
        <v>-11.840837569889572</v>
      </c>
      <c r="M42" s="83">
        <v>-0.35883990900379104</v>
      </c>
      <c r="N42" s="83">
        <v>79.763166689883292</v>
      </c>
      <c r="O42" s="83">
        <v>141.70709083004522</v>
      </c>
      <c r="P42" s="83">
        <v>120.27299366510351</v>
      </c>
      <c r="Q42" s="83">
        <v>158.87673105065483</v>
      </c>
      <c r="R42" s="83">
        <v>169.33787690788995</v>
      </c>
      <c r="S42" s="83">
        <v>129.73188425874514</v>
      </c>
      <c r="T42" s="83">
        <v>176.79915261695487</v>
      </c>
      <c r="U42" s="83">
        <v>156.5864514791142</v>
      </c>
      <c r="V42" s="83">
        <v>147.88692111793989</v>
      </c>
      <c r="W42" s="83">
        <v>176.43151697740041</v>
      </c>
      <c r="X42" s="83">
        <v>157.28568379905118</v>
      </c>
    </row>
    <row r="43" spans="1:27" x14ac:dyDescent="0.25">
      <c r="A43" s="54" t="s">
        <v>46</v>
      </c>
      <c r="B43" s="55">
        <f t="shared" ref="B43:X43" si="17">+B42/B39</f>
        <v>0</v>
      </c>
      <c r="C43" s="55">
        <f t="shared" si="17"/>
        <v>0</v>
      </c>
      <c r="D43" s="55">
        <f t="shared" si="17"/>
        <v>-7.4878904649902428E-4</v>
      </c>
      <c r="E43" s="55">
        <f t="shared" si="17"/>
        <v>-1.3837066799265809</v>
      </c>
      <c r="F43" s="55">
        <f t="shared" si="17"/>
        <v>-0.40461364785349341</v>
      </c>
      <c r="G43" s="55">
        <f t="shared" si="17"/>
        <v>-0.38919166428899304</v>
      </c>
      <c r="H43" s="55">
        <f t="shared" si="17"/>
        <v>-33.204444932631127</v>
      </c>
      <c r="I43" s="55">
        <f t="shared" si="17"/>
        <v>-11.106710408214161</v>
      </c>
      <c r="J43" s="55">
        <f t="shared" si="17"/>
        <v>-20.105613496398867</v>
      </c>
      <c r="K43" s="55">
        <f t="shared" si="17"/>
        <v>-13.942358122310333</v>
      </c>
      <c r="L43" s="55">
        <f t="shared" si="17"/>
        <v>-21.015834949276179</v>
      </c>
      <c r="M43" s="55">
        <f t="shared" si="17"/>
        <v>-0.67446733826455274</v>
      </c>
      <c r="N43" s="55">
        <f t="shared" si="17"/>
        <v>158.76637657178566</v>
      </c>
      <c r="O43" s="55">
        <f t="shared" si="17"/>
        <v>298.75273934127313</v>
      </c>
      <c r="P43" s="55">
        <f t="shared" si="17"/>
        <v>268.52479573594263</v>
      </c>
      <c r="Q43" s="55">
        <f t="shared" si="17"/>
        <v>375.64060342402223</v>
      </c>
      <c r="R43" s="55">
        <f t="shared" si="17"/>
        <v>423.99653223186112</v>
      </c>
      <c r="S43" s="55">
        <f t="shared" si="17"/>
        <v>344.04804019561806</v>
      </c>
      <c r="T43" s="55">
        <f t="shared" si="17"/>
        <v>496.53343933272515</v>
      </c>
      <c r="U43" s="55">
        <f t="shared" si="17"/>
        <v>465.71311138161758</v>
      </c>
      <c r="V43" s="55">
        <f t="shared" si="17"/>
        <v>465.78983870794571</v>
      </c>
      <c r="W43" s="55">
        <f t="shared" si="17"/>
        <v>588.5733301690309</v>
      </c>
      <c r="X43" s="55">
        <f t="shared" si="17"/>
        <v>555.6605517225596</v>
      </c>
    </row>
    <row r="44" spans="1:27" x14ac:dyDescent="0.25">
      <c r="A44" s="56" t="s">
        <v>42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f>J29</f>
        <v>0</v>
      </c>
      <c r="K44" s="57">
        <f t="shared" ref="K44:X44" si="18">K29</f>
        <v>0</v>
      </c>
      <c r="L44" s="57">
        <f t="shared" si="18"/>
        <v>0</v>
      </c>
      <c r="M44" s="57">
        <f t="shared" si="18"/>
        <v>0</v>
      </c>
      <c r="N44" s="57">
        <f t="shared" si="18"/>
        <v>16.135670351797238</v>
      </c>
      <c r="O44" s="57">
        <f t="shared" si="18"/>
        <v>16.223922309014075</v>
      </c>
      <c r="P44" s="57">
        <f t="shared" si="18"/>
        <v>16.313056785803084</v>
      </c>
      <c r="Q44" s="57">
        <f t="shared" si="18"/>
        <v>16.40308260735998</v>
      </c>
      <c r="R44" s="57">
        <f t="shared" si="18"/>
        <v>16.49400868713245</v>
      </c>
      <c r="S44" s="57">
        <f t="shared" si="18"/>
        <v>16.585844027702642</v>
      </c>
      <c r="T44" s="57">
        <f t="shared" si="18"/>
        <v>16.678597721678535</v>
      </c>
      <c r="U44" s="57">
        <f t="shared" si="18"/>
        <v>16.772278952594188</v>
      </c>
      <c r="V44" s="57">
        <f t="shared" si="18"/>
        <v>16.866896995818998</v>
      </c>
      <c r="W44" s="57">
        <f t="shared" si="18"/>
        <v>16.962461219476054</v>
      </c>
      <c r="X44" s="57">
        <f t="shared" si="18"/>
        <v>17.058981085369684</v>
      </c>
    </row>
    <row r="45" spans="1:27" x14ac:dyDescent="0.25">
      <c r="A45" s="52" t="s">
        <v>43</v>
      </c>
      <c r="B45" s="53">
        <f>+B44+B43</f>
        <v>0</v>
      </c>
      <c r="C45" s="53">
        <f t="shared" ref="C45:X45" si="19">+C44+C43</f>
        <v>0</v>
      </c>
      <c r="D45" s="53">
        <f t="shared" si="19"/>
        <v>-7.4878904649902428E-4</v>
      </c>
      <c r="E45" s="53">
        <f t="shared" si="19"/>
        <v>-1.3837066799265809</v>
      </c>
      <c r="F45" s="53">
        <f t="shared" si="19"/>
        <v>-0.40461364785349341</v>
      </c>
      <c r="G45" s="53">
        <f t="shared" si="19"/>
        <v>-0.38919166428899304</v>
      </c>
      <c r="H45" s="53">
        <f t="shared" si="19"/>
        <v>-33.204444932631127</v>
      </c>
      <c r="I45" s="53">
        <f t="shared" si="19"/>
        <v>-11.106710408214161</v>
      </c>
      <c r="J45" s="53">
        <f t="shared" si="19"/>
        <v>-20.105613496398867</v>
      </c>
      <c r="K45" s="53">
        <f t="shared" si="19"/>
        <v>-13.942358122310333</v>
      </c>
      <c r="L45" s="53">
        <f t="shared" si="19"/>
        <v>-21.015834949276179</v>
      </c>
      <c r="M45" s="53">
        <f t="shared" si="19"/>
        <v>-0.67446733826455274</v>
      </c>
      <c r="N45" s="53">
        <f t="shared" si="19"/>
        <v>174.9020469235829</v>
      </c>
      <c r="O45" s="53">
        <f t="shared" si="19"/>
        <v>314.97666165028721</v>
      </c>
      <c r="P45" s="53">
        <f t="shared" si="19"/>
        <v>284.83785252174573</v>
      </c>
      <c r="Q45" s="53">
        <f t="shared" si="19"/>
        <v>392.04368603138221</v>
      </c>
      <c r="R45" s="53">
        <f t="shared" si="19"/>
        <v>440.49054091899359</v>
      </c>
      <c r="S45" s="53">
        <f t="shared" si="19"/>
        <v>360.63388422332071</v>
      </c>
      <c r="T45" s="53">
        <f t="shared" si="19"/>
        <v>513.21203705440371</v>
      </c>
      <c r="U45" s="53">
        <f t="shared" si="19"/>
        <v>482.48539033421179</v>
      </c>
      <c r="V45" s="53">
        <f t="shared" si="19"/>
        <v>482.6567357037647</v>
      </c>
      <c r="W45" s="53">
        <f t="shared" si="19"/>
        <v>605.53579138850694</v>
      </c>
      <c r="X45" s="53">
        <f t="shared" si="19"/>
        <v>572.71953280792934</v>
      </c>
    </row>
    <row r="46" spans="1:27" x14ac:dyDescent="0.25">
      <c r="A46" s="59" t="s">
        <v>75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f>+J31</f>
        <v>0</v>
      </c>
      <c r="K46" s="60">
        <f>+K31</f>
        <v>0</v>
      </c>
      <c r="L46" s="60">
        <f t="shared" ref="L46:X46" si="20">+L31</f>
        <v>0</v>
      </c>
      <c r="M46" s="60">
        <f t="shared" si="20"/>
        <v>0</v>
      </c>
      <c r="N46" s="60">
        <f t="shared" si="20"/>
        <v>108.69175122137089</v>
      </c>
      <c r="O46" s="60">
        <f t="shared" si="20"/>
        <v>108.69175122137089</v>
      </c>
      <c r="P46" s="60">
        <f t="shared" si="20"/>
        <v>108.69175122137089</v>
      </c>
      <c r="Q46" s="60">
        <f t="shared" si="20"/>
        <v>217.38350244274179</v>
      </c>
      <c r="R46" s="60">
        <f t="shared" si="20"/>
        <v>217.38350244274179</v>
      </c>
      <c r="S46" s="60">
        <f t="shared" si="20"/>
        <v>217.38350244274179</v>
      </c>
      <c r="T46" s="60">
        <f t="shared" si="20"/>
        <v>217.38350244274179</v>
      </c>
      <c r="U46" s="60">
        <f t="shared" si="20"/>
        <v>217.38350244274179</v>
      </c>
      <c r="V46" s="60">
        <f t="shared" si="20"/>
        <v>217.38350244274179</v>
      </c>
      <c r="W46" s="60">
        <f t="shared" si="20"/>
        <v>217.38350244274179</v>
      </c>
      <c r="X46" s="60">
        <f t="shared" si="20"/>
        <v>217.38350244274179</v>
      </c>
    </row>
    <row r="47" spans="1:27" x14ac:dyDescent="0.25">
      <c r="A47" t="s">
        <v>76</v>
      </c>
      <c r="B47" s="43">
        <f>XNPV($B$3,B45:X45,$B$10:$X$10)</f>
        <v>1618.4432649834193</v>
      </c>
      <c r="C47" s="146"/>
      <c r="D47" s="147"/>
      <c r="E47" s="148"/>
      <c r="F47" s="149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7" x14ac:dyDescent="0.25">
      <c r="A48" t="s">
        <v>77</v>
      </c>
      <c r="B48" s="43">
        <f>+XNPV($B$3,B46:X46,$B$10:$X$10)</f>
        <v>761.78500794473109</v>
      </c>
      <c r="C48" s="146"/>
      <c r="D48" s="147"/>
      <c r="E48" s="148"/>
      <c r="F48" s="149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49" spans="1:24" ht="15.75" thickBot="1" x14ac:dyDescent="0.3">
      <c r="A49" s="1" t="s">
        <v>78</v>
      </c>
      <c r="B49" s="74">
        <f>+B47-B48</f>
        <v>856.65825703868825</v>
      </c>
      <c r="C49" s="146"/>
      <c r="D49" s="147"/>
      <c r="E49" s="148"/>
      <c r="F49" s="149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</row>
    <row r="50" spans="1:24" ht="16.5" thickTop="1" thickBo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ht="15.75" thickTop="1" x14ac:dyDescent="0.25">
      <c r="A51" s="77" t="str">
        <f>+A2</f>
        <v>Option 3:  750 MW in 2031 and 750 MW in 2034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x14ac:dyDescent="0.25">
      <c r="A52" s="79" t="s">
        <v>81</v>
      </c>
      <c r="B52" s="80" t="str">
        <f>+Overview!D9</f>
        <v xml:space="preserve">Fast Change 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2" t="s">
        <v>36</v>
      </c>
      <c r="B53" s="1">
        <v>0</v>
      </c>
      <c r="C53" s="1">
        <f>+B53+1</f>
        <v>1</v>
      </c>
      <c r="D53" s="1">
        <f t="shared" ref="D53:X53" si="21">+C53+1</f>
        <v>2</v>
      </c>
      <c r="E53" s="1">
        <f t="shared" si="21"/>
        <v>3</v>
      </c>
      <c r="F53" s="1">
        <f t="shared" si="21"/>
        <v>4</v>
      </c>
      <c r="G53" s="1">
        <f t="shared" si="21"/>
        <v>5</v>
      </c>
      <c r="H53" s="8">
        <f t="shared" si="21"/>
        <v>6</v>
      </c>
      <c r="I53" s="1">
        <f t="shared" si="21"/>
        <v>7</v>
      </c>
      <c r="J53" s="1">
        <f t="shared" si="21"/>
        <v>8</v>
      </c>
      <c r="K53" s="1">
        <f t="shared" si="21"/>
        <v>9</v>
      </c>
      <c r="L53" s="1">
        <f t="shared" si="21"/>
        <v>10</v>
      </c>
      <c r="M53" s="1">
        <f t="shared" si="21"/>
        <v>11</v>
      </c>
      <c r="N53" s="1">
        <f t="shared" si="21"/>
        <v>12</v>
      </c>
      <c r="O53" s="1">
        <f t="shared" si="21"/>
        <v>13</v>
      </c>
      <c r="P53" s="1">
        <f t="shared" si="21"/>
        <v>14</v>
      </c>
      <c r="Q53" s="1">
        <f t="shared" si="21"/>
        <v>15</v>
      </c>
      <c r="R53" s="1">
        <f t="shared" si="21"/>
        <v>16</v>
      </c>
      <c r="S53" s="1">
        <f t="shared" si="21"/>
        <v>17</v>
      </c>
      <c r="T53" s="1">
        <f t="shared" si="21"/>
        <v>18</v>
      </c>
      <c r="U53" s="1">
        <f t="shared" si="21"/>
        <v>19</v>
      </c>
      <c r="V53" s="1">
        <f t="shared" si="21"/>
        <v>20</v>
      </c>
      <c r="W53" s="1">
        <f t="shared" si="21"/>
        <v>21</v>
      </c>
      <c r="X53" s="1">
        <f t="shared" si="21"/>
        <v>22</v>
      </c>
    </row>
    <row r="54" spans="1:24" x14ac:dyDescent="0.25">
      <c r="A54" t="s">
        <v>37</v>
      </c>
      <c r="B54" s="4">
        <v>1</v>
      </c>
      <c r="C54" s="4">
        <f>1/((1+$B$3)^((C55-$B$10)/365))</f>
        <v>0.94413876992960177</v>
      </c>
      <c r="D54" s="4">
        <f t="shared" ref="D54:X54" si="22">1/((1+$B$3)^((D55-$B$10)/365))</f>
        <v>0.89153802637356161</v>
      </c>
      <c r="E54" s="4">
        <f t="shared" si="22"/>
        <v>0.84186782471535571</v>
      </c>
      <c r="F54" s="4">
        <f t="shared" si="22"/>
        <v>0.79496489585963725</v>
      </c>
      <c r="G54" s="4">
        <f t="shared" si="22"/>
        <v>0.75055717891413165</v>
      </c>
      <c r="H54" s="4">
        <f t="shared" si="22"/>
        <v>0.70874143429096481</v>
      </c>
      <c r="I54" s="4">
        <f t="shared" si="22"/>
        <v>0.66925536760242199</v>
      </c>
      <c r="J54" s="4">
        <f t="shared" si="22"/>
        <v>0.63196918564912374</v>
      </c>
      <c r="K54" s="4">
        <f t="shared" si="22"/>
        <v>0.59666660957217577</v>
      </c>
      <c r="L54" s="4">
        <f t="shared" si="22"/>
        <v>0.56342456050252676</v>
      </c>
      <c r="M54" s="4">
        <f t="shared" si="22"/>
        <v>0.5320345236095626</v>
      </c>
      <c r="N54" s="4">
        <f t="shared" si="22"/>
        <v>0.50239331785605534</v>
      </c>
      <c r="O54" s="4">
        <f t="shared" si="22"/>
        <v>0.47432900914146753</v>
      </c>
      <c r="P54" s="4">
        <f t="shared" si="22"/>
        <v>0.44790274706465294</v>
      </c>
      <c r="Q54" s="4">
        <f t="shared" si="22"/>
        <v>0.42294876965500755</v>
      </c>
      <c r="R54" s="4">
        <f t="shared" si="22"/>
        <v>0.39938505161001664</v>
      </c>
      <c r="S54" s="4">
        <f t="shared" si="22"/>
        <v>0.37707491135535165</v>
      </c>
      <c r="T54" s="4">
        <f t="shared" si="22"/>
        <v>0.35606696067549731</v>
      </c>
      <c r="U54" s="4">
        <f t="shared" si="22"/>
        <v>0.33622942462275479</v>
      </c>
      <c r="V54" s="4">
        <f t="shared" si="22"/>
        <v>0.31749709596105269</v>
      </c>
      <c r="W54" s="4">
        <f t="shared" si="22"/>
        <v>0.29976131763688901</v>
      </c>
      <c r="X54" s="4">
        <f t="shared" si="22"/>
        <v>0.28306073431245427</v>
      </c>
    </row>
    <row r="55" spans="1:24" x14ac:dyDescent="0.25">
      <c r="A55" s="5" t="s">
        <v>79</v>
      </c>
      <c r="B55" s="6">
        <v>43647</v>
      </c>
      <c r="C55" s="6">
        <f>EDATE(B55,12)</f>
        <v>44013</v>
      </c>
      <c r="D55" s="6">
        <f t="shared" ref="D55:X55" si="23">EDATE(C55,12)</f>
        <v>44378</v>
      </c>
      <c r="E55" s="6">
        <f t="shared" si="23"/>
        <v>44743</v>
      </c>
      <c r="F55" s="6">
        <f t="shared" si="23"/>
        <v>45108</v>
      </c>
      <c r="G55" s="6">
        <f t="shared" si="23"/>
        <v>45474</v>
      </c>
      <c r="H55" s="6">
        <f t="shared" si="23"/>
        <v>45839</v>
      </c>
      <c r="I55" s="6">
        <f t="shared" si="23"/>
        <v>46204</v>
      </c>
      <c r="J55" s="6">
        <f t="shared" si="23"/>
        <v>46569</v>
      </c>
      <c r="K55" s="6">
        <f t="shared" si="23"/>
        <v>46935</v>
      </c>
      <c r="L55" s="6">
        <f t="shared" si="23"/>
        <v>47300</v>
      </c>
      <c r="M55" s="6">
        <f t="shared" si="23"/>
        <v>47665</v>
      </c>
      <c r="N55" s="6">
        <f t="shared" si="23"/>
        <v>48030</v>
      </c>
      <c r="O55" s="6">
        <f t="shared" si="23"/>
        <v>48396</v>
      </c>
      <c r="P55" s="6">
        <f t="shared" si="23"/>
        <v>48761</v>
      </c>
      <c r="Q55" s="6">
        <f t="shared" si="23"/>
        <v>49126</v>
      </c>
      <c r="R55" s="6">
        <f t="shared" si="23"/>
        <v>49491</v>
      </c>
      <c r="S55" s="6">
        <f t="shared" si="23"/>
        <v>49857</v>
      </c>
      <c r="T55" s="6">
        <f t="shared" si="23"/>
        <v>50222</v>
      </c>
      <c r="U55" s="6">
        <f t="shared" si="23"/>
        <v>50587</v>
      </c>
      <c r="V55" s="6">
        <f t="shared" si="23"/>
        <v>50952</v>
      </c>
      <c r="W55" s="6">
        <f t="shared" si="23"/>
        <v>51318</v>
      </c>
      <c r="X55" s="6">
        <f t="shared" si="23"/>
        <v>51683</v>
      </c>
    </row>
    <row r="56" spans="1:24" x14ac:dyDescent="0.25">
      <c r="A56" s="50" t="s">
        <v>41</v>
      </c>
      <c r="B56" s="51" t="s">
        <v>38</v>
      </c>
      <c r="C56" s="51" t="s">
        <v>4</v>
      </c>
      <c r="D56" s="51" t="s">
        <v>5</v>
      </c>
      <c r="E56" s="51" t="s">
        <v>6</v>
      </c>
      <c r="F56" s="51" t="s">
        <v>7</v>
      </c>
      <c r="G56" s="51" t="s">
        <v>8</v>
      </c>
      <c r="H56" s="51" t="s">
        <v>9</v>
      </c>
      <c r="I56" s="51" t="s">
        <v>10</v>
      </c>
      <c r="J56" s="51" t="s">
        <v>11</v>
      </c>
      <c r="K56" s="51" t="s">
        <v>12</v>
      </c>
      <c r="L56" s="51" t="s">
        <v>13</v>
      </c>
      <c r="M56" s="51" t="s">
        <v>14</v>
      </c>
      <c r="N56" s="51" t="s">
        <v>15</v>
      </c>
      <c r="O56" s="51" t="s">
        <v>16</v>
      </c>
      <c r="P56" s="51" t="s">
        <v>17</v>
      </c>
      <c r="Q56" s="51" t="s">
        <v>18</v>
      </c>
      <c r="R56" s="51" t="s">
        <v>19</v>
      </c>
      <c r="S56" s="51" t="s">
        <v>20</v>
      </c>
      <c r="T56" s="51" t="s">
        <v>21</v>
      </c>
      <c r="U56" s="51" t="s">
        <v>22</v>
      </c>
      <c r="V56" s="51" t="s">
        <v>23</v>
      </c>
      <c r="W56" s="51" t="s">
        <v>24</v>
      </c>
      <c r="X56" s="51" t="s">
        <v>25</v>
      </c>
    </row>
    <row r="57" spans="1:24" x14ac:dyDescent="0.25">
      <c r="A57" s="58" t="s">
        <v>44</v>
      </c>
      <c r="B57" s="83">
        <v>0</v>
      </c>
      <c r="C57" s="83">
        <v>0</v>
      </c>
      <c r="D57" s="83">
        <v>-0.37977241584667354</v>
      </c>
      <c r="E57" s="83">
        <v>-0.34237750966076419</v>
      </c>
      <c r="F57" s="83">
        <v>-0.52531780065191924</v>
      </c>
      <c r="G57" s="83">
        <v>-16.41359728702264</v>
      </c>
      <c r="H57" s="83">
        <v>3.417121864811179</v>
      </c>
      <c r="I57" s="83">
        <v>-6.4619899581866775</v>
      </c>
      <c r="J57" s="83">
        <v>-2.4746165020969784</v>
      </c>
      <c r="K57" s="83">
        <v>27.870161590870794</v>
      </c>
      <c r="L57" s="83">
        <v>-0.44649997745909786</v>
      </c>
      <c r="M57" s="83">
        <v>5.2487067143415516</v>
      </c>
      <c r="N57" s="83">
        <v>85.120437748595577</v>
      </c>
      <c r="O57" s="83">
        <v>135.76981676393052</v>
      </c>
      <c r="P57" s="83">
        <v>125.8172292457125</v>
      </c>
      <c r="Q57" s="83">
        <v>146.61155905972873</v>
      </c>
      <c r="R57" s="83">
        <v>160.69683919289173</v>
      </c>
      <c r="S57" s="83">
        <v>136.58967950089163</v>
      </c>
      <c r="T57" s="83">
        <v>150.33780099193791</v>
      </c>
      <c r="U57" s="83">
        <v>158.74382702910634</v>
      </c>
      <c r="V57" s="83">
        <v>137.02599819136321</v>
      </c>
      <c r="W57" s="83">
        <v>185.59470473594683</v>
      </c>
      <c r="X57" s="83">
        <v>166.20005525697024</v>
      </c>
    </row>
    <row r="58" spans="1:24" x14ac:dyDescent="0.25">
      <c r="A58" s="54" t="s">
        <v>46</v>
      </c>
      <c r="B58" s="55">
        <f t="shared" ref="B58:X58" si="24">+B57/B54</f>
        <v>0</v>
      </c>
      <c r="C58" s="55">
        <f t="shared" si="24"/>
        <v>0</v>
      </c>
      <c r="D58" s="55">
        <f t="shared" si="24"/>
        <v>-0.42597444484947389</v>
      </c>
      <c r="E58" s="55">
        <f t="shared" si="24"/>
        <v>-0.40668796170767735</v>
      </c>
      <c r="F58" s="55">
        <f t="shared" si="24"/>
        <v>-0.66080628640069139</v>
      </c>
      <c r="G58" s="55">
        <f t="shared" si="24"/>
        <v>-21.868550122682201</v>
      </c>
      <c r="H58" s="55">
        <f t="shared" si="24"/>
        <v>4.8213942341747202</v>
      </c>
      <c r="I58" s="55">
        <f t="shared" si="24"/>
        <v>-9.655492164876426</v>
      </c>
      <c r="J58" s="55">
        <f t="shared" si="24"/>
        <v>-3.9157233584975972</v>
      </c>
      <c r="K58" s="55">
        <f t="shared" si="24"/>
        <v>46.709772499008061</v>
      </c>
      <c r="L58" s="55">
        <f t="shared" si="24"/>
        <v>-0.79247517548908031</v>
      </c>
      <c r="M58" s="55">
        <f t="shared" si="24"/>
        <v>9.8653498625088343</v>
      </c>
      <c r="N58" s="55">
        <f t="shared" si="24"/>
        <v>169.42987640011586</v>
      </c>
      <c r="O58" s="55">
        <f t="shared" si="24"/>
        <v>286.23553303154074</v>
      </c>
      <c r="P58" s="55">
        <f t="shared" si="24"/>
        <v>280.90300867824618</v>
      </c>
      <c r="Q58" s="55">
        <f t="shared" si="24"/>
        <v>346.64141281062814</v>
      </c>
      <c r="R58" s="55">
        <f t="shared" si="24"/>
        <v>402.36067560637122</v>
      </c>
      <c r="S58" s="55">
        <f t="shared" si="24"/>
        <v>362.23486471146015</v>
      </c>
      <c r="T58" s="55">
        <f t="shared" si="24"/>
        <v>422.21777810199222</v>
      </c>
      <c r="U58" s="55">
        <f t="shared" si="24"/>
        <v>472.12949077022313</v>
      </c>
      <c r="V58" s="55">
        <f t="shared" si="24"/>
        <v>431.58189455746128</v>
      </c>
      <c r="W58" s="55">
        <f t="shared" si="24"/>
        <v>619.14160972819036</v>
      </c>
      <c r="X58" s="55">
        <f t="shared" si="24"/>
        <v>587.15333887854501</v>
      </c>
    </row>
    <row r="59" spans="1:24" x14ac:dyDescent="0.25">
      <c r="A59" s="56" t="s">
        <v>42</v>
      </c>
      <c r="B59" s="57">
        <f t="shared" ref="B59:J59" si="25">B44</f>
        <v>0</v>
      </c>
      <c r="C59" s="57">
        <f t="shared" si="25"/>
        <v>0</v>
      </c>
      <c r="D59" s="57">
        <f t="shared" si="25"/>
        <v>0</v>
      </c>
      <c r="E59" s="57">
        <f t="shared" si="25"/>
        <v>0</v>
      </c>
      <c r="F59" s="57">
        <f t="shared" si="25"/>
        <v>0</v>
      </c>
      <c r="G59" s="57">
        <f t="shared" si="25"/>
        <v>0</v>
      </c>
      <c r="H59" s="57">
        <f t="shared" si="25"/>
        <v>0</v>
      </c>
      <c r="I59" s="57">
        <f t="shared" si="25"/>
        <v>0</v>
      </c>
      <c r="J59" s="57">
        <f t="shared" si="25"/>
        <v>0</v>
      </c>
      <c r="K59" s="57">
        <f>K44</f>
        <v>0</v>
      </c>
      <c r="L59" s="57">
        <f t="shared" ref="L59:X59" si="26">L44</f>
        <v>0</v>
      </c>
      <c r="M59" s="57">
        <f t="shared" si="26"/>
        <v>0</v>
      </c>
      <c r="N59" s="57">
        <f t="shared" si="26"/>
        <v>16.135670351797238</v>
      </c>
      <c r="O59" s="57">
        <f t="shared" si="26"/>
        <v>16.223922309014075</v>
      </c>
      <c r="P59" s="57">
        <f t="shared" si="26"/>
        <v>16.313056785803084</v>
      </c>
      <c r="Q59" s="57">
        <f t="shared" si="26"/>
        <v>16.40308260735998</v>
      </c>
      <c r="R59" s="57">
        <f t="shared" si="26"/>
        <v>16.49400868713245</v>
      </c>
      <c r="S59" s="57">
        <f t="shared" si="26"/>
        <v>16.585844027702642</v>
      </c>
      <c r="T59" s="57">
        <f t="shared" si="26"/>
        <v>16.678597721678535</v>
      </c>
      <c r="U59" s="57">
        <f t="shared" si="26"/>
        <v>16.772278952594188</v>
      </c>
      <c r="V59" s="57">
        <f t="shared" si="26"/>
        <v>16.866896995818998</v>
      </c>
      <c r="W59" s="57">
        <f t="shared" si="26"/>
        <v>16.962461219476054</v>
      </c>
      <c r="X59" s="57">
        <f t="shared" si="26"/>
        <v>17.058981085369684</v>
      </c>
    </row>
    <row r="60" spans="1:24" x14ac:dyDescent="0.25">
      <c r="A60" s="52" t="s">
        <v>43</v>
      </c>
      <c r="B60" s="53">
        <f>+B59+B58</f>
        <v>0</v>
      </c>
      <c r="C60" s="53">
        <f t="shared" ref="C60:X60" si="27">+C59+C58</f>
        <v>0</v>
      </c>
      <c r="D60" s="53">
        <f t="shared" si="27"/>
        <v>-0.42597444484947389</v>
      </c>
      <c r="E60" s="53">
        <f t="shared" si="27"/>
        <v>-0.40668796170767735</v>
      </c>
      <c r="F60" s="53">
        <f t="shared" si="27"/>
        <v>-0.66080628640069139</v>
      </c>
      <c r="G60" s="53">
        <f t="shared" si="27"/>
        <v>-21.868550122682201</v>
      </c>
      <c r="H60" s="53">
        <f t="shared" si="27"/>
        <v>4.8213942341747202</v>
      </c>
      <c r="I60" s="53">
        <f t="shared" si="27"/>
        <v>-9.655492164876426</v>
      </c>
      <c r="J60" s="53">
        <f t="shared" si="27"/>
        <v>-3.9157233584975972</v>
      </c>
      <c r="K60" s="53">
        <f t="shared" si="27"/>
        <v>46.709772499008061</v>
      </c>
      <c r="L60" s="53">
        <f t="shared" si="27"/>
        <v>-0.79247517548908031</v>
      </c>
      <c r="M60" s="53">
        <f t="shared" si="27"/>
        <v>9.8653498625088343</v>
      </c>
      <c r="N60" s="53">
        <f t="shared" si="27"/>
        <v>185.5655467519131</v>
      </c>
      <c r="O60" s="53">
        <f t="shared" si="27"/>
        <v>302.45945534055483</v>
      </c>
      <c r="P60" s="53">
        <f t="shared" si="27"/>
        <v>297.21606546404928</v>
      </c>
      <c r="Q60" s="53">
        <f t="shared" si="27"/>
        <v>363.04449541798812</v>
      </c>
      <c r="R60" s="53">
        <f t="shared" si="27"/>
        <v>418.85468429350368</v>
      </c>
      <c r="S60" s="53">
        <f t="shared" si="27"/>
        <v>378.8207087391628</v>
      </c>
      <c r="T60" s="53">
        <f t="shared" si="27"/>
        <v>438.89637582367078</v>
      </c>
      <c r="U60" s="53">
        <f t="shared" si="27"/>
        <v>488.90176972281733</v>
      </c>
      <c r="V60" s="53">
        <f t="shared" si="27"/>
        <v>448.44879155328027</v>
      </c>
      <c r="W60" s="53">
        <f t="shared" si="27"/>
        <v>636.1040709476664</v>
      </c>
      <c r="X60" s="53">
        <f t="shared" si="27"/>
        <v>604.21231996391475</v>
      </c>
    </row>
    <row r="61" spans="1:24" x14ac:dyDescent="0.25">
      <c r="A61" s="59" t="s">
        <v>75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f>+J46</f>
        <v>0</v>
      </c>
      <c r="K61" s="60">
        <f t="shared" ref="K61:X61" si="28">+K46</f>
        <v>0</v>
      </c>
      <c r="L61" s="60">
        <f t="shared" si="28"/>
        <v>0</v>
      </c>
      <c r="M61" s="60">
        <f t="shared" si="28"/>
        <v>0</v>
      </c>
      <c r="N61" s="60">
        <f t="shared" si="28"/>
        <v>108.69175122137089</v>
      </c>
      <c r="O61" s="60">
        <f t="shared" si="28"/>
        <v>108.69175122137089</v>
      </c>
      <c r="P61" s="60">
        <f t="shared" si="28"/>
        <v>108.69175122137089</v>
      </c>
      <c r="Q61" s="60">
        <f t="shared" si="28"/>
        <v>217.38350244274179</v>
      </c>
      <c r="R61" s="60">
        <f t="shared" si="28"/>
        <v>217.38350244274179</v>
      </c>
      <c r="S61" s="60">
        <f t="shared" si="28"/>
        <v>217.38350244274179</v>
      </c>
      <c r="T61" s="60">
        <f t="shared" si="28"/>
        <v>217.38350244274179</v>
      </c>
      <c r="U61" s="60">
        <f t="shared" si="28"/>
        <v>217.38350244274179</v>
      </c>
      <c r="V61" s="60">
        <f t="shared" si="28"/>
        <v>217.38350244274179</v>
      </c>
      <c r="W61" s="60">
        <f t="shared" si="28"/>
        <v>217.38350244274179</v>
      </c>
      <c r="X61" s="60">
        <f t="shared" si="28"/>
        <v>217.38350244274179</v>
      </c>
    </row>
    <row r="62" spans="1:24" x14ac:dyDescent="0.25">
      <c r="A62" t="s">
        <v>76</v>
      </c>
      <c r="B62" s="43">
        <f>XNPV($B$3,B60:X60,$B$10:$X$10)</f>
        <v>1667.7342286783883</v>
      </c>
      <c r="C62" s="146"/>
      <c r="D62" s="147"/>
      <c r="E62" s="148"/>
      <c r="F62" s="149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</row>
    <row r="63" spans="1:24" x14ac:dyDescent="0.25">
      <c r="A63" t="s">
        <v>77</v>
      </c>
      <c r="B63" s="43">
        <f>+XNPV($B$3,B61:X61,$B$10:$X$10)</f>
        <v>761.78500794473109</v>
      </c>
      <c r="C63" s="146"/>
      <c r="D63" s="147"/>
      <c r="E63" s="148"/>
      <c r="F63" s="149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</row>
    <row r="64" spans="1:24" ht="15.75" thickBot="1" x14ac:dyDescent="0.3">
      <c r="A64" s="1" t="s">
        <v>78</v>
      </c>
      <c r="B64" s="74">
        <f>+B62-B63</f>
        <v>905.94922073365717</v>
      </c>
      <c r="C64" s="146"/>
      <c r="D64" s="147"/>
      <c r="E64" s="148"/>
      <c r="F64" s="149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</row>
    <row r="65" spans="1:24" ht="16.5" thickTop="1" thickBo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spans="1:24" ht="15.75" thickTop="1" x14ac:dyDescent="0.25">
      <c r="A66" s="77" t="str">
        <f>+A2</f>
        <v>Option 3:  750 MW in 2031 and 750 MW in 2034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25">
      <c r="A67" s="79" t="s">
        <v>81</v>
      </c>
      <c r="B67" s="80" t="str">
        <f>+Overview!D10</f>
        <v>Step Change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</row>
    <row r="68" spans="1:24" x14ac:dyDescent="0.25">
      <c r="A68" s="2" t="s">
        <v>36</v>
      </c>
      <c r="B68" s="1">
        <v>0</v>
      </c>
      <c r="C68" s="1">
        <f>+B68+1</f>
        <v>1</v>
      </c>
      <c r="D68" s="1">
        <f t="shared" ref="D68:X68" si="29">+C68+1</f>
        <v>2</v>
      </c>
      <c r="E68" s="1">
        <f t="shared" si="29"/>
        <v>3</v>
      </c>
      <c r="F68" s="1">
        <f t="shared" si="29"/>
        <v>4</v>
      </c>
      <c r="G68" s="1">
        <f t="shared" si="29"/>
        <v>5</v>
      </c>
      <c r="H68" s="8">
        <f t="shared" si="29"/>
        <v>6</v>
      </c>
      <c r="I68" s="1">
        <f t="shared" si="29"/>
        <v>7</v>
      </c>
      <c r="J68" s="1">
        <f t="shared" si="29"/>
        <v>8</v>
      </c>
      <c r="K68" s="1">
        <f t="shared" si="29"/>
        <v>9</v>
      </c>
      <c r="L68" s="1">
        <f t="shared" si="29"/>
        <v>10</v>
      </c>
      <c r="M68" s="1">
        <f t="shared" si="29"/>
        <v>11</v>
      </c>
      <c r="N68" s="1">
        <f t="shared" si="29"/>
        <v>12</v>
      </c>
      <c r="O68" s="1">
        <f t="shared" si="29"/>
        <v>13</v>
      </c>
      <c r="P68" s="1">
        <f t="shared" si="29"/>
        <v>14</v>
      </c>
      <c r="Q68" s="1">
        <f t="shared" si="29"/>
        <v>15</v>
      </c>
      <c r="R68" s="1">
        <f t="shared" si="29"/>
        <v>16</v>
      </c>
      <c r="S68" s="1">
        <f t="shared" si="29"/>
        <v>17</v>
      </c>
      <c r="T68" s="1">
        <f t="shared" si="29"/>
        <v>18</v>
      </c>
      <c r="U68" s="1">
        <f t="shared" si="29"/>
        <v>19</v>
      </c>
      <c r="V68" s="1">
        <f t="shared" si="29"/>
        <v>20</v>
      </c>
      <c r="W68" s="1">
        <f t="shared" si="29"/>
        <v>21</v>
      </c>
      <c r="X68" s="1">
        <f t="shared" si="29"/>
        <v>22</v>
      </c>
    </row>
    <row r="69" spans="1:24" x14ac:dyDescent="0.25">
      <c r="A69" t="s">
        <v>37</v>
      </c>
      <c r="B69" s="4">
        <v>1</v>
      </c>
      <c r="C69" s="4">
        <f>1/((1+$B$3)^((C70-$B$10)/365))</f>
        <v>0.94413876992960177</v>
      </c>
      <c r="D69" s="4">
        <f t="shared" ref="D69:X69" si="30">1/((1+$B$3)^((D70-$B$10)/365))</f>
        <v>0.89153802637356161</v>
      </c>
      <c r="E69" s="4">
        <f t="shared" si="30"/>
        <v>0.84186782471535571</v>
      </c>
      <c r="F69" s="4">
        <f t="shared" si="30"/>
        <v>0.79496489585963725</v>
      </c>
      <c r="G69" s="4">
        <f t="shared" si="30"/>
        <v>0.75055717891413165</v>
      </c>
      <c r="H69" s="4">
        <f t="shared" si="30"/>
        <v>0.70874143429096481</v>
      </c>
      <c r="I69" s="4">
        <f t="shared" si="30"/>
        <v>0.66925536760242199</v>
      </c>
      <c r="J69" s="4">
        <f t="shared" si="30"/>
        <v>0.63196918564912374</v>
      </c>
      <c r="K69" s="4">
        <f t="shared" si="30"/>
        <v>0.59666660957217577</v>
      </c>
      <c r="L69" s="4">
        <f t="shared" si="30"/>
        <v>0.56342456050252676</v>
      </c>
      <c r="M69" s="4">
        <f t="shared" si="30"/>
        <v>0.5320345236095626</v>
      </c>
      <c r="N69" s="4">
        <f t="shared" si="30"/>
        <v>0.50239331785605534</v>
      </c>
      <c r="O69" s="4">
        <f t="shared" si="30"/>
        <v>0.47432900914146753</v>
      </c>
      <c r="P69" s="4">
        <f t="shared" si="30"/>
        <v>0.44790274706465294</v>
      </c>
      <c r="Q69" s="4">
        <f t="shared" si="30"/>
        <v>0.42294876965500755</v>
      </c>
      <c r="R69" s="4">
        <f t="shared" si="30"/>
        <v>0.39938505161001664</v>
      </c>
      <c r="S69" s="4">
        <f t="shared" si="30"/>
        <v>0.37707491135535165</v>
      </c>
      <c r="T69" s="4">
        <f t="shared" si="30"/>
        <v>0.35606696067549731</v>
      </c>
      <c r="U69" s="4">
        <f t="shared" si="30"/>
        <v>0.33622942462275479</v>
      </c>
      <c r="V69" s="4">
        <f t="shared" si="30"/>
        <v>0.31749709596105269</v>
      </c>
      <c r="W69" s="4">
        <f t="shared" si="30"/>
        <v>0.29976131763688901</v>
      </c>
      <c r="X69" s="4">
        <f t="shared" si="30"/>
        <v>0.28306073431245427</v>
      </c>
    </row>
    <row r="70" spans="1:24" x14ac:dyDescent="0.25">
      <c r="A70" s="5" t="s">
        <v>79</v>
      </c>
      <c r="B70" s="6">
        <v>43647</v>
      </c>
      <c r="C70" s="6">
        <f>EDATE(B70,12)</f>
        <v>44013</v>
      </c>
      <c r="D70" s="6">
        <f t="shared" ref="D70:X70" si="31">EDATE(C70,12)</f>
        <v>44378</v>
      </c>
      <c r="E70" s="6">
        <f t="shared" si="31"/>
        <v>44743</v>
      </c>
      <c r="F70" s="6">
        <f t="shared" si="31"/>
        <v>45108</v>
      </c>
      <c r="G70" s="6">
        <f t="shared" si="31"/>
        <v>45474</v>
      </c>
      <c r="H70" s="6">
        <f t="shared" si="31"/>
        <v>45839</v>
      </c>
      <c r="I70" s="6">
        <f t="shared" si="31"/>
        <v>46204</v>
      </c>
      <c r="J70" s="6">
        <f t="shared" si="31"/>
        <v>46569</v>
      </c>
      <c r="K70" s="6">
        <f t="shared" si="31"/>
        <v>46935</v>
      </c>
      <c r="L70" s="6">
        <f t="shared" si="31"/>
        <v>47300</v>
      </c>
      <c r="M70" s="6">
        <f t="shared" si="31"/>
        <v>47665</v>
      </c>
      <c r="N70" s="6">
        <f t="shared" si="31"/>
        <v>48030</v>
      </c>
      <c r="O70" s="6">
        <f t="shared" si="31"/>
        <v>48396</v>
      </c>
      <c r="P70" s="6">
        <f t="shared" si="31"/>
        <v>48761</v>
      </c>
      <c r="Q70" s="6">
        <f t="shared" si="31"/>
        <v>49126</v>
      </c>
      <c r="R70" s="6">
        <f t="shared" si="31"/>
        <v>49491</v>
      </c>
      <c r="S70" s="6">
        <f t="shared" si="31"/>
        <v>49857</v>
      </c>
      <c r="T70" s="6">
        <f t="shared" si="31"/>
        <v>50222</v>
      </c>
      <c r="U70" s="6">
        <f t="shared" si="31"/>
        <v>50587</v>
      </c>
      <c r="V70" s="6">
        <f t="shared" si="31"/>
        <v>50952</v>
      </c>
      <c r="W70" s="6">
        <f t="shared" si="31"/>
        <v>51318</v>
      </c>
      <c r="X70" s="6">
        <f t="shared" si="31"/>
        <v>51683</v>
      </c>
    </row>
    <row r="71" spans="1:24" x14ac:dyDescent="0.25">
      <c r="A71" s="50" t="s">
        <v>41</v>
      </c>
      <c r="B71" s="51" t="s">
        <v>38</v>
      </c>
      <c r="C71" s="51" t="s">
        <v>4</v>
      </c>
      <c r="D71" s="51" t="s">
        <v>5</v>
      </c>
      <c r="E71" s="51" t="s">
        <v>6</v>
      </c>
      <c r="F71" s="51" t="s">
        <v>7</v>
      </c>
      <c r="G71" s="51" t="s">
        <v>8</v>
      </c>
      <c r="H71" s="51" t="s">
        <v>9</v>
      </c>
      <c r="I71" s="51" t="s">
        <v>10</v>
      </c>
      <c r="J71" s="51" t="s">
        <v>11</v>
      </c>
      <c r="K71" s="51" t="s">
        <v>12</v>
      </c>
      <c r="L71" s="51" t="s">
        <v>13</v>
      </c>
      <c r="M71" s="51" t="s">
        <v>14</v>
      </c>
      <c r="N71" s="51" t="s">
        <v>15</v>
      </c>
      <c r="O71" s="51" t="s">
        <v>16</v>
      </c>
      <c r="P71" s="51" t="s">
        <v>17</v>
      </c>
      <c r="Q71" s="51" t="s">
        <v>18</v>
      </c>
      <c r="R71" s="51" t="s">
        <v>19</v>
      </c>
      <c r="S71" s="51" t="s">
        <v>20</v>
      </c>
      <c r="T71" s="51" t="s">
        <v>21</v>
      </c>
      <c r="U71" s="51" t="s">
        <v>22</v>
      </c>
      <c r="V71" s="51" t="s">
        <v>23</v>
      </c>
      <c r="W71" s="51" t="s">
        <v>24</v>
      </c>
      <c r="X71" s="51" t="s">
        <v>25</v>
      </c>
    </row>
    <row r="72" spans="1:24" x14ac:dyDescent="0.25">
      <c r="A72" s="58" t="s">
        <v>44</v>
      </c>
      <c r="B72" s="83">
        <v>0</v>
      </c>
      <c r="C72" s="83">
        <v>0</v>
      </c>
      <c r="D72" s="83">
        <v>1.7759538718905787</v>
      </c>
      <c r="E72" s="83">
        <v>0.93399769098550678</v>
      </c>
      <c r="F72" s="83">
        <v>0.87527321290690452</v>
      </c>
      <c r="G72" s="83">
        <v>19.12439774114273</v>
      </c>
      <c r="H72" s="83">
        <v>19.759222171167494</v>
      </c>
      <c r="I72" s="83">
        <v>49.025761551306005</v>
      </c>
      <c r="J72" s="83">
        <v>17.40549698088671</v>
      </c>
      <c r="K72" s="83">
        <v>30.733027588291861</v>
      </c>
      <c r="L72" s="83">
        <v>26.567969789529798</v>
      </c>
      <c r="M72" s="83">
        <v>19.041080311722908</v>
      </c>
      <c r="N72" s="83">
        <v>123.1820478730765</v>
      </c>
      <c r="O72" s="83">
        <v>164.75655864477994</v>
      </c>
      <c r="P72" s="83">
        <v>178.13440456518128</v>
      </c>
      <c r="Q72" s="83">
        <v>183.87513762872823</v>
      </c>
      <c r="R72" s="83">
        <v>190.65164267229193</v>
      </c>
      <c r="S72" s="83">
        <v>158.16682728749765</v>
      </c>
      <c r="T72" s="83">
        <v>234.18552657279724</v>
      </c>
      <c r="U72" s="83">
        <v>210.13220215477213</v>
      </c>
      <c r="V72" s="83">
        <v>219.98467410697049</v>
      </c>
      <c r="W72" s="83">
        <v>214.66771950541761</v>
      </c>
      <c r="X72" s="83">
        <v>210.84782654772152</v>
      </c>
    </row>
    <row r="73" spans="1:24" x14ac:dyDescent="0.25">
      <c r="A73" s="54" t="s">
        <v>46</v>
      </c>
      <c r="B73" s="55">
        <f t="shared" ref="B73:X73" si="32">+B72/B69</f>
        <v>0</v>
      </c>
      <c r="C73" s="55">
        <f t="shared" si="32"/>
        <v>0</v>
      </c>
      <c r="D73" s="55">
        <f t="shared" si="32"/>
        <v>1.992011354932874</v>
      </c>
      <c r="E73" s="55">
        <f t="shared" si="32"/>
        <v>1.1094350723063935</v>
      </c>
      <c r="F73" s="55">
        <f t="shared" si="32"/>
        <v>1.1010212117107707</v>
      </c>
      <c r="G73" s="55">
        <f t="shared" si="32"/>
        <v>25.480267564439188</v>
      </c>
      <c r="H73" s="55">
        <f t="shared" si="32"/>
        <v>27.879310020776344</v>
      </c>
      <c r="I73" s="55">
        <f t="shared" si="32"/>
        <v>73.254192531826291</v>
      </c>
      <c r="J73" s="55">
        <f t="shared" si="32"/>
        <v>27.541686170993838</v>
      </c>
      <c r="K73" s="55">
        <f t="shared" si="32"/>
        <v>51.507872395152425</v>
      </c>
      <c r="L73" s="55">
        <f t="shared" si="32"/>
        <v>47.154440278275104</v>
      </c>
      <c r="M73" s="55">
        <f t="shared" si="32"/>
        <v>35.789181842072232</v>
      </c>
      <c r="N73" s="55">
        <f t="shared" si="32"/>
        <v>245.19045834198448</v>
      </c>
      <c r="O73" s="55">
        <f t="shared" si="32"/>
        <v>347.34657899795809</v>
      </c>
      <c r="P73" s="55">
        <f t="shared" si="32"/>
        <v>397.70777413755917</v>
      </c>
      <c r="Q73" s="55">
        <f t="shared" si="32"/>
        <v>434.74564964147356</v>
      </c>
      <c r="R73" s="55">
        <f t="shared" si="32"/>
        <v>477.36299068713157</v>
      </c>
      <c r="S73" s="55">
        <f t="shared" si="32"/>
        <v>419.45730814862623</v>
      </c>
      <c r="T73" s="55">
        <f t="shared" si="32"/>
        <v>657.70080472651023</v>
      </c>
      <c r="U73" s="55">
        <f t="shared" si="32"/>
        <v>624.96672440414113</v>
      </c>
      <c r="V73" s="55">
        <f t="shared" si="32"/>
        <v>692.87145270127439</v>
      </c>
      <c r="W73" s="55">
        <f t="shared" si="32"/>
        <v>716.12882275041193</v>
      </c>
      <c r="X73" s="55">
        <f t="shared" si="32"/>
        <v>744.88546445646853</v>
      </c>
    </row>
    <row r="74" spans="1:24" x14ac:dyDescent="0.25">
      <c r="A74" s="56" t="s">
        <v>42</v>
      </c>
      <c r="B74" s="57">
        <f t="shared" ref="B74:J74" si="33">B59</f>
        <v>0</v>
      </c>
      <c r="C74" s="57">
        <f t="shared" si="33"/>
        <v>0</v>
      </c>
      <c r="D74" s="57">
        <f t="shared" si="33"/>
        <v>0</v>
      </c>
      <c r="E74" s="57">
        <f t="shared" si="33"/>
        <v>0</v>
      </c>
      <c r="F74" s="57">
        <f t="shared" si="33"/>
        <v>0</v>
      </c>
      <c r="G74" s="57">
        <f t="shared" si="33"/>
        <v>0</v>
      </c>
      <c r="H74" s="57">
        <f t="shared" si="33"/>
        <v>0</v>
      </c>
      <c r="I74" s="57">
        <f t="shared" si="33"/>
        <v>0</v>
      </c>
      <c r="J74" s="57">
        <f t="shared" si="33"/>
        <v>0</v>
      </c>
      <c r="K74" s="57">
        <f>K59</f>
        <v>0</v>
      </c>
      <c r="L74" s="57">
        <f t="shared" ref="L74:X74" si="34">L59</f>
        <v>0</v>
      </c>
      <c r="M74" s="57">
        <f t="shared" si="34"/>
        <v>0</v>
      </c>
      <c r="N74" s="57">
        <f t="shared" si="34"/>
        <v>16.135670351797238</v>
      </c>
      <c r="O74" s="57">
        <f t="shared" si="34"/>
        <v>16.223922309014075</v>
      </c>
      <c r="P74" s="57">
        <f t="shared" si="34"/>
        <v>16.313056785803084</v>
      </c>
      <c r="Q74" s="57">
        <f t="shared" si="34"/>
        <v>16.40308260735998</v>
      </c>
      <c r="R74" s="57">
        <f t="shared" si="34"/>
        <v>16.49400868713245</v>
      </c>
      <c r="S74" s="57">
        <f t="shared" si="34"/>
        <v>16.585844027702642</v>
      </c>
      <c r="T74" s="57">
        <f t="shared" si="34"/>
        <v>16.678597721678535</v>
      </c>
      <c r="U74" s="57">
        <f t="shared" si="34"/>
        <v>16.772278952594188</v>
      </c>
      <c r="V74" s="57">
        <f t="shared" si="34"/>
        <v>16.866896995818998</v>
      </c>
      <c r="W74" s="57">
        <f t="shared" si="34"/>
        <v>16.962461219476054</v>
      </c>
      <c r="X74" s="57">
        <f t="shared" si="34"/>
        <v>17.058981085369684</v>
      </c>
    </row>
    <row r="75" spans="1:24" x14ac:dyDescent="0.25">
      <c r="A75" s="52" t="s">
        <v>43</v>
      </c>
      <c r="B75" s="53">
        <f>+B74+B73</f>
        <v>0</v>
      </c>
      <c r="C75" s="53">
        <f t="shared" ref="C75:X75" si="35">+C74+C73</f>
        <v>0</v>
      </c>
      <c r="D75" s="53">
        <f t="shared" si="35"/>
        <v>1.992011354932874</v>
      </c>
      <c r="E75" s="53">
        <f t="shared" si="35"/>
        <v>1.1094350723063935</v>
      </c>
      <c r="F75" s="53">
        <f t="shared" si="35"/>
        <v>1.1010212117107707</v>
      </c>
      <c r="G75" s="53">
        <f t="shared" si="35"/>
        <v>25.480267564439188</v>
      </c>
      <c r="H75" s="53">
        <f t="shared" si="35"/>
        <v>27.879310020776344</v>
      </c>
      <c r="I75" s="53">
        <f t="shared" si="35"/>
        <v>73.254192531826291</v>
      </c>
      <c r="J75" s="53">
        <f t="shared" si="35"/>
        <v>27.541686170993838</v>
      </c>
      <c r="K75" s="53">
        <f t="shared" si="35"/>
        <v>51.507872395152425</v>
      </c>
      <c r="L75" s="53">
        <f t="shared" si="35"/>
        <v>47.154440278275104</v>
      </c>
      <c r="M75" s="53">
        <f t="shared" si="35"/>
        <v>35.789181842072232</v>
      </c>
      <c r="N75" s="53">
        <f t="shared" si="35"/>
        <v>261.3261286937817</v>
      </c>
      <c r="O75" s="53">
        <f t="shared" si="35"/>
        <v>363.57050130697218</v>
      </c>
      <c r="P75" s="53">
        <f t="shared" si="35"/>
        <v>414.02083092336227</v>
      </c>
      <c r="Q75" s="53">
        <f t="shared" si="35"/>
        <v>451.14873224883354</v>
      </c>
      <c r="R75" s="53">
        <f t="shared" si="35"/>
        <v>493.85699937426403</v>
      </c>
      <c r="S75" s="53">
        <f t="shared" si="35"/>
        <v>436.04315217632887</v>
      </c>
      <c r="T75" s="53">
        <f t="shared" si="35"/>
        <v>674.37940244818878</v>
      </c>
      <c r="U75" s="53">
        <f t="shared" si="35"/>
        <v>641.73900335673534</v>
      </c>
      <c r="V75" s="53">
        <f t="shared" si="35"/>
        <v>709.73834969709344</v>
      </c>
      <c r="W75" s="53">
        <f t="shared" si="35"/>
        <v>733.09128396988797</v>
      </c>
      <c r="X75" s="53">
        <f t="shared" si="35"/>
        <v>761.94444554183826</v>
      </c>
    </row>
    <row r="76" spans="1:24" x14ac:dyDescent="0.25">
      <c r="A76" s="59" t="s">
        <v>75</v>
      </c>
      <c r="B76" s="60">
        <v>0</v>
      </c>
      <c r="C76" s="60">
        <v>0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f>+J61</f>
        <v>0</v>
      </c>
      <c r="K76" s="60">
        <f t="shared" ref="K76:X76" si="36">+K61</f>
        <v>0</v>
      </c>
      <c r="L76" s="60">
        <f t="shared" si="36"/>
        <v>0</v>
      </c>
      <c r="M76" s="60">
        <f t="shared" si="36"/>
        <v>0</v>
      </c>
      <c r="N76" s="60">
        <f t="shared" si="36"/>
        <v>108.69175122137089</v>
      </c>
      <c r="O76" s="60">
        <f t="shared" si="36"/>
        <v>108.69175122137089</v>
      </c>
      <c r="P76" s="60">
        <f t="shared" si="36"/>
        <v>108.69175122137089</v>
      </c>
      <c r="Q76" s="60">
        <f t="shared" si="36"/>
        <v>217.38350244274179</v>
      </c>
      <c r="R76" s="60">
        <f t="shared" si="36"/>
        <v>217.38350244274179</v>
      </c>
      <c r="S76" s="60">
        <f t="shared" si="36"/>
        <v>217.38350244274179</v>
      </c>
      <c r="T76" s="60">
        <f t="shared" si="36"/>
        <v>217.38350244274179</v>
      </c>
      <c r="U76" s="60">
        <f t="shared" si="36"/>
        <v>217.38350244274179</v>
      </c>
      <c r="V76" s="60">
        <f t="shared" si="36"/>
        <v>217.38350244274179</v>
      </c>
      <c r="W76" s="60">
        <f t="shared" si="36"/>
        <v>217.38350244274179</v>
      </c>
      <c r="X76" s="60">
        <f t="shared" si="36"/>
        <v>217.38350244274179</v>
      </c>
    </row>
    <row r="77" spans="1:24" x14ac:dyDescent="0.25">
      <c r="A77" t="s">
        <v>76</v>
      </c>
      <c r="B77" s="43">
        <f>XNPV($B$3,B75:X75,$B$10:$X$10)</f>
        <v>2343.5612107112788</v>
      </c>
      <c r="C77" s="146"/>
      <c r="D77" s="147"/>
      <c r="E77" s="148"/>
      <c r="F77" s="149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</row>
    <row r="78" spans="1:24" x14ac:dyDescent="0.25">
      <c r="A78" t="s">
        <v>77</v>
      </c>
      <c r="B78" s="43">
        <f>+XNPV($B$3,B76:X76,$B$10:$X$10)</f>
        <v>761.78500794473109</v>
      </c>
      <c r="C78" s="146"/>
      <c r="D78" s="147"/>
      <c r="E78" s="148"/>
      <c r="F78" s="149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</row>
    <row r="79" spans="1:24" ht="15.75" thickBot="1" x14ac:dyDescent="0.3">
      <c r="A79" s="1" t="s">
        <v>78</v>
      </c>
      <c r="B79" s="74">
        <f>+B77-B78</f>
        <v>1581.7762027665476</v>
      </c>
      <c r="C79" s="146"/>
      <c r="D79" s="147"/>
      <c r="E79" s="148"/>
      <c r="F79" s="149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</row>
    <row r="80" spans="1:24" s="85" customFormat="1" ht="15.75" thickTop="1" x14ac:dyDescent="0.25"/>
    <row r="81" s="85" customFormat="1" x14ac:dyDescent="0.25"/>
    <row r="82" s="85" customFormat="1" x14ac:dyDescent="0.25"/>
    <row r="83" s="85" customFormat="1" x14ac:dyDescent="0.25"/>
    <row r="84" s="85" customForma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4"/>
  <sheetViews>
    <sheetView workbookViewId="0"/>
  </sheetViews>
  <sheetFormatPr defaultColWidth="0" defaultRowHeight="15" zeroHeight="1" x14ac:dyDescent="0.25"/>
  <cols>
    <col min="1" max="1" width="29.28515625" customWidth="1"/>
    <col min="2" max="2" width="9.140625" customWidth="1"/>
    <col min="3" max="3" width="12.140625" bestFit="1" customWidth="1"/>
    <col min="4" max="4" width="9.5703125" bestFit="1" customWidth="1"/>
    <col min="5" max="7" width="9.5703125" style="85" bestFit="1" customWidth="1"/>
    <col min="8" max="8" width="9.85546875" style="85" bestFit="1" customWidth="1"/>
    <col min="9" max="24" width="9.5703125" style="85" bestFit="1" customWidth="1"/>
    <col min="25" max="25" width="6.85546875" style="85" customWidth="1"/>
    <col min="26" max="27" width="0" hidden="1" customWidth="1"/>
    <col min="28" max="16375" width="9.140625" hidden="1"/>
    <col min="16376" max="16376" width="9.140625" hidden="1" customWidth="1"/>
    <col min="16377" max="16383" width="9.140625" hidden="1"/>
    <col min="16384" max="16384" width="4.140625" hidden="1"/>
  </cols>
  <sheetData>
    <row r="1" spans="1:25" ht="21" x14ac:dyDescent="0.35">
      <c r="A1" s="115" t="s">
        <v>120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</row>
    <row r="2" spans="1:25" x14ac:dyDescent="0.25">
      <c r="A2" s="101" t="str">
        <f>+Overview!B9</f>
        <v>Option 4:  750 MW in 2034 and 750 MW in 2037</v>
      </c>
      <c r="B2" s="100"/>
      <c r="C2" s="85"/>
      <c r="D2" s="85"/>
    </row>
    <row r="3" spans="1:25" x14ac:dyDescent="0.25">
      <c r="A3" s="85" t="s">
        <v>39</v>
      </c>
      <c r="B3" s="102">
        <f>+Overview!C13</f>
        <v>5.8999999999999997E-2</v>
      </c>
      <c r="C3" s="85" t="s">
        <v>128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</row>
    <row r="4" spans="1:25" x14ac:dyDescent="0.25">
      <c r="B4" s="102">
        <f>+Overview!C14</f>
        <v>7.9000000000000001E-2</v>
      </c>
      <c r="C4" s="85" t="s">
        <v>129</v>
      </c>
      <c r="D4" s="85"/>
      <c r="H4" s="104"/>
    </row>
    <row r="5" spans="1:25" s="7" customFormat="1" ht="15.75" thickBot="1" x14ac:dyDescent="0.3">
      <c r="A5" s="176" t="s">
        <v>45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</row>
    <row r="6" spans="1:25" ht="15.75" thickTop="1" x14ac:dyDescent="0.25">
      <c r="A6" s="77" t="str">
        <f>+A2</f>
        <v>Option 4:  750 MW in 2034 and 750 MW in 2037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</row>
    <row r="7" spans="1:25" x14ac:dyDescent="0.25">
      <c r="A7" s="79" t="s">
        <v>81</v>
      </c>
      <c r="B7" s="80" t="str">
        <f>+Overview!D6</f>
        <v xml:space="preserve">Slow Change 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spans="1:25" x14ac:dyDescent="0.25">
      <c r="A8" s="2" t="s">
        <v>36</v>
      </c>
      <c r="B8" s="1">
        <v>0</v>
      </c>
      <c r="C8" s="1">
        <f>+B8+1</f>
        <v>1</v>
      </c>
      <c r="D8" s="1">
        <f t="shared" ref="D8:X8" si="0">+C8+1</f>
        <v>2</v>
      </c>
      <c r="E8" s="1">
        <f t="shared" si="0"/>
        <v>3</v>
      </c>
      <c r="F8" s="1">
        <f t="shared" si="0"/>
        <v>4</v>
      </c>
      <c r="G8" s="1">
        <f t="shared" si="0"/>
        <v>5</v>
      </c>
      <c r="H8" s="8">
        <f t="shared" si="0"/>
        <v>6</v>
      </c>
      <c r="I8" s="1">
        <f t="shared" si="0"/>
        <v>7</v>
      </c>
      <c r="J8" s="1">
        <f t="shared" si="0"/>
        <v>8</v>
      </c>
      <c r="K8" s="1">
        <f t="shared" si="0"/>
        <v>9</v>
      </c>
      <c r="L8" s="1">
        <f t="shared" si="0"/>
        <v>10</v>
      </c>
      <c r="M8" s="1">
        <f t="shared" si="0"/>
        <v>11</v>
      </c>
      <c r="N8" s="1">
        <f t="shared" si="0"/>
        <v>12</v>
      </c>
      <c r="O8" s="1">
        <f t="shared" si="0"/>
        <v>13</v>
      </c>
      <c r="P8" s="1">
        <f t="shared" si="0"/>
        <v>14</v>
      </c>
      <c r="Q8" s="1">
        <f t="shared" si="0"/>
        <v>15</v>
      </c>
      <c r="R8" s="1">
        <f t="shared" si="0"/>
        <v>16</v>
      </c>
      <c r="S8" s="1">
        <f t="shared" si="0"/>
        <v>17</v>
      </c>
      <c r="T8" s="1">
        <f t="shared" si="0"/>
        <v>18</v>
      </c>
      <c r="U8" s="1">
        <f t="shared" si="0"/>
        <v>19</v>
      </c>
      <c r="V8" s="1">
        <f t="shared" si="0"/>
        <v>20</v>
      </c>
      <c r="W8" s="1">
        <f t="shared" si="0"/>
        <v>21</v>
      </c>
      <c r="X8" s="1">
        <f t="shared" si="0"/>
        <v>22</v>
      </c>
    </row>
    <row r="9" spans="1:25" x14ac:dyDescent="0.25">
      <c r="A9" t="s">
        <v>37</v>
      </c>
      <c r="B9" s="4">
        <v>1</v>
      </c>
      <c r="C9" s="4">
        <f>1/((1+$B$4)^((C10-$B$10)/365))</f>
        <v>0.92659101713338554</v>
      </c>
      <c r="D9" s="4">
        <f t="shared" ref="D9:X9" si="1">1/((1+$B$4)^((D10-$B$10)/365))</f>
        <v>0.8587497841829338</v>
      </c>
      <c r="E9" s="4">
        <f t="shared" si="1"/>
        <v>0.79587561092023518</v>
      </c>
      <c r="F9" s="4">
        <f t="shared" si="1"/>
        <v>0.73760482939780836</v>
      </c>
      <c r="G9" s="4">
        <f t="shared" si="1"/>
        <v>0.68345800911421262</v>
      </c>
      <c r="H9" s="4">
        <f t="shared" si="1"/>
        <v>0.63341798805765759</v>
      </c>
      <c r="I9" s="4">
        <f t="shared" si="1"/>
        <v>0.58704169421469665</v>
      </c>
      <c r="J9" s="4">
        <f t="shared" si="1"/>
        <v>0.54406088435097</v>
      </c>
      <c r="K9" s="4">
        <f t="shared" si="1"/>
        <v>0.50412192821325452</v>
      </c>
      <c r="L9" s="4">
        <f t="shared" si="1"/>
        <v>0.46721216701877161</v>
      </c>
      <c r="M9" s="4">
        <f t="shared" si="1"/>
        <v>0.43300478871063169</v>
      </c>
      <c r="N9" s="4">
        <f t="shared" si="1"/>
        <v>0.40130193578371803</v>
      </c>
      <c r="O9" s="4">
        <f t="shared" si="1"/>
        <v>0.37184276885543183</v>
      </c>
      <c r="P9" s="4">
        <f t="shared" si="1"/>
        <v>0.34461795074646134</v>
      </c>
      <c r="Q9" s="4">
        <f t="shared" si="1"/>
        <v>0.31938642330533956</v>
      </c>
      <c r="R9" s="4">
        <f t="shared" si="1"/>
        <v>0.29600224588075963</v>
      </c>
      <c r="S9" s="4">
        <f t="shared" si="1"/>
        <v>0.2742730220844195</v>
      </c>
      <c r="T9" s="4">
        <f t="shared" si="1"/>
        <v>0.25419186476776601</v>
      </c>
      <c r="U9" s="4">
        <f t="shared" si="1"/>
        <v>0.23558096827411121</v>
      </c>
      <c r="V9" s="4">
        <f t="shared" si="1"/>
        <v>0.21833268607424583</v>
      </c>
      <c r="W9" s="4">
        <f t="shared" si="1"/>
        <v>0.20230510566299956</v>
      </c>
      <c r="X9" s="4">
        <f t="shared" si="1"/>
        <v>0.18749314704633885</v>
      </c>
    </row>
    <row r="10" spans="1:25" x14ac:dyDescent="0.25">
      <c r="A10" s="5" t="s">
        <v>79</v>
      </c>
      <c r="B10" s="6">
        <v>43647</v>
      </c>
      <c r="C10" s="6">
        <f>EDATE(B10,12)</f>
        <v>44013</v>
      </c>
      <c r="D10" s="6">
        <f t="shared" ref="D10:X10" si="2">EDATE(C10,12)</f>
        <v>44378</v>
      </c>
      <c r="E10" s="6">
        <f t="shared" si="2"/>
        <v>44743</v>
      </c>
      <c r="F10" s="6">
        <f t="shared" si="2"/>
        <v>45108</v>
      </c>
      <c r="G10" s="6">
        <f t="shared" si="2"/>
        <v>45474</v>
      </c>
      <c r="H10" s="6">
        <f t="shared" si="2"/>
        <v>45839</v>
      </c>
      <c r="I10" s="6">
        <f t="shared" si="2"/>
        <v>46204</v>
      </c>
      <c r="J10" s="6">
        <f t="shared" si="2"/>
        <v>46569</v>
      </c>
      <c r="K10" s="6">
        <f t="shared" si="2"/>
        <v>46935</v>
      </c>
      <c r="L10" s="6">
        <f t="shared" si="2"/>
        <v>47300</v>
      </c>
      <c r="M10" s="6">
        <f t="shared" si="2"/>
        <v>47665</v>
      </c>
      <c r="N10" s="6">
        <f t="shared" si="2"/>
        <v>48030</v>
      </c>
      <c r="O10" s="6">
        <f t="shared" si="2"/>
        <v>48396</v>
      </c>
      <c r="P10" s="6">
        <f t="shared" si="2"/>
        <v>48761</v>
      </c>
      <c r="Q10" s="6">
        <f t="shared" si="2"/>
        <v>49126</v>
      </c>
      <c r="R10" s="6">
        <f t="shared" si="2"/>
        <v>49491</v>
      </c>
      <c r="S10" s="6">
        <f t="shared" si="2"/>
        <v>49857</v>
      </c>
      <c r="T10" s="6">
        <f t="shared" si="2"/>
        <v>50222</v>
      </c>
      <c r="U10" s="6">
        <f t="shared" si="2"/>
        <v>50587</v>
      </c>
      <c r="V10" s="6">
        <f t="shared" si="2"/>
        <v>50952</v>
      </c>
      <c r="W10" s="6">
        <f t="shared" si="2"/>
        <v>51318</v>
      </c>
      <c r="X10" s="6">
        <f t="shared" si="2"/>
        <v>51683</v>
      </c>
    </row>
    <row r="11" spans="1:25" x14ac:dyDescent="0.25">
      <c r="A11" s="50" t="s">
        <v>41</v>
      </c>
      <c r="B11" s="51" t="s">
        <v>38</v>
      </c>
      <c r="C11" s="51" t="s">
        <v>4</v>
      </c>
      <c r="D11" s="51" t="s">
        <v>5</v>
      </c>
      <c r="E11" s="51" t="s">
        <v>6</v>
      </c>
      <c r="F11" s="51" t="s">
        <v>7</v>
      </c>
      <c r="G11" s="51" t="s">
        <v>8</v>
      </c>
      <c r="H11" s="51" t="s">
        <v>9</v>
      </c>
      <c r="I11" s="51" t="s">
        <v>10</v>
      </c>
      <c r="J11" s="51" t="s">
        <v>11</v>
      </c>
      <c r="K11" s="51" t="s">
        <v>12</v>
      </c>
      <c r="L11" s="51" t="s">
        <v>13</v>
      </c>
      <c r="M11" s="51" t="s">
        <v>14</v>
      </c>
      <c r="N11" s="51" t="s">
        <v>15</v>
      </c>
      <c r="O11" s="51" t="s">
        <v>16</v>
      </c>
      <c r="P11" s="51" t="s">
        <v>17</v>
      </c>
      <c r="Q11" s="51" t="s">
        <v>18</v>
      </c>
      <c r="R11" s="51" t="s">
        <v>19</v>
      </c>
      <c r="S11" s="51" t="s">
        <v>20</v>
      </c>
      <c r="T11" s="51" t="s">
        <v>21</v>
      </c>
      <c r="U11" s="51" t="s">
        <v>22</v>
      </c>
      <c r="V11" s="51" t="s">
        <v>23</v>
      </c>
      <c r="W11" s="51" t="s">
        <v>24</v>
      </c>
      <c r="X11" s="51" t="s">
        <v>25</v>
      </c>
    </row>
    <row r="12" spans="1:25" x14ac:dyDescent="0.25">
      <c r="A12" s="58" t="s">
        <v>44</v>
      </c>
      <c r="B12" s="83">
        <v>0</v>
      </c>
      <c r="C12" s="83">
        <v>0</v>
      </c>
      <c r="D12" s="83">
        <v>1.4845737982795981E-3</v>
      </c>
      <c r="E12" s="83">
        <v>3.0936390547140036E-2</v>
      </c>
      <c r="F12" s="83">
        <v>-6.0373314679509349E-3</v>
      </c>
      <c r="G12" s="83">
        <v>-2.3099172367892606E-2</v>
      </c>
      <c r="H12" s="83">
        <v>-4.1786987126215536E-3</v>
      </c>
      <c r="I12" s="83">
        <v>-7.4591227041764796E-3</v>
      </c>
      <c r="J12" s="83">
        <v>-6.000869422678079E-3</v>
      </c>
      <c r="K12" s="83">
        <v>-9.121515916149292E-3</v>
      </c>
      <c r="L12" s="83">
        <v>-3.3729426617469471E-2</v>
      </c>
      <c r="M12" s="83">
        <v>-0.5186682340798825</v>
      </c>
      <c r="N12" s="83">
        <v>14.847934757674466</v>
      </c>
      <c r="O12" s="83">
        <v>21.712056457352901</v>
      </c>
      <c r="P12" s="83">
        <v>-3.2813537096272967</v>
      </c>
      <c r="Q12" s="83">
        <v>30.005570809562528</v>
      </c>
      <c r="R12" s="83">
        <v>38.453143693477045</v>
      </c>
      <c r="S12" s="83">
        <v>41.772742246285588</v>
      </c>
      <c r="T12" s="83">
        <v>90.90183661747858</v>
      </c>
      <c r="U12" s="83">
        <v>89.387129805190398</v>
      </c>
      <c r="V12" s="83">
        <v>88.965940982445773</v>
      </c>
      <c r="W12" s="83">
        <v>78.176058611076769</v>
      </c>
      <c r="X12" s="83">
        <v>89.2755073359275</v>
      </c>
    </row>
    <row r="13" spans="1:25" x14ac:dyDescent="0.25">
      <c r="A13" s="54" t="s">
        <v>46</v>
      </c>
      <c r="B13" s="55">
        <f t="shared" ref="B13:X13" si="3">+B12/B9</f>
        <v>0</v>
      </c>
      <c r="C13" s="55">
        <f t="shared" si="3"/>
        <v>0</v>
      </c>
      <c r="D13" s="55">
        <f t="shared" si="3"/>
        <v>1.7287617716167591E-3</v>
      </c>
      <c r="E13" s="55">
        <f t="shared" si="3"/>
        <v>3.8870886508721732E-2</v>
      </c>
      <c r="F13" s="55">
        <f t="shared" si="3"/>
        <v>-8.1850487243689853E-3</v>
      </c>
      <c r="G13" s="55">
        <f t="shared" si="3"/>
        <v>-3.3797500446047894E-2</v>
      </c>
      <c r="H13" s="55">
        <f t="shared" si="3"/>
        <v>-6.5970635368839299E-3</v>
      </c>
      <c r="I13" s="55">
        <f t="shared" si="3"/>
        <v>-1.2706291184572116E-2</v>
      </c>
      <c r="J13" s="55">
        <f t="shared" si="3"/>
        <v>-1.1029775518298351E-2</v>
      </c>
      <c r="K13" s="55">
        <f t="shared" si="3"/>
        <v>-1.8093868577545177E-2</v>
      </c>
      <c r="L13" s="55">
        <f t="shared" si="3"/>
        <v>-7.2192954290324157E-2</v>
      </c>
      <c r="M13" s="55">
        <f t="shared" si="3"/>
        <v>-1.1978348683494535</v>
      </c>
      <c r="N13" s="55">
        <f t="shared" si="3"/>
        <v>36.999409755343841</v>
      </c>
      <c r="O13" s="55">
        <f t="shared" si="3"/>
        <v>58.390422715990205</v>
      </c>
      <c r="P13" s="55">
        <f t="shared" si="3"/>
        <v>-9.5217144159777654</v>
      </c>
      <c r="Q13" s="55">
        <f t="shared" si="3"/>
        <v>93.947546357900833</v>
      </c>
      <c r="R13" s="55">
        <f t="shared" si="3"/>
        <v>129.9082835640624</v>
      </c>
      <c r="S13" s="55">
        <f t="shared" si="3"/>
        <v>152.30350374535999</v>
      </c>
      <c r="T13" s="55">
        <f t="shared" si="3"/>
        <v>357.61111670716934</v>
      </c>
      <c r="U13" s="55">
        <f t="shared" si="3"/>
        <v>379.43272947746624</v>
      </c>
      <c r="V13" s="55">
        <f t="shared" si="3"/>
        <v>407.47880027542999</v>
      </c>
      <c r="W13" s="55">
        <f t="shared" si="3"/>
        <v>386.42652322034166</v>
      </c>
      <c r="X13" s="55">
        <f t="shared" si="3"/>
        <v>476.15344209814293</v>
      </c>
    </row>
    <row r="14" spans="1:25" x14ac:dyDescent="0.25">
      <c r="A14" s="56" t="s">
        <v>42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f>+'FCAS benefits'!R10</f>
        <v>16.40308260735998</v>
      </c>
      <c r="R14" s="57">
        <f>+'FCAS benefits'!S10</f>
        <v>16.49400868713245</v>
      </c>
      <c r="S14" s="57">
        <f>+'FCAS benefits'!T10</f>
        <v>16.585844027702642</v>
      </c>
      <c r="T14" s="57">
        <f>+'FCAS benefits'!U10</f>
        <v>16.678597721678535</v>
      </c>
      <c r="U14" s="57">
        <f>+'FCAS benefits'!V10</f>
        <v>16.772278952594188</v>
      </c>
      <c r="V14" s="57">
        <f>+'FCAS benefits'!W10</f>
        <v>16.866896995818998</v>
      </c>
      <c r="W14" s="57">
        <f>+'FCAS benefits'!X10</f>
        <v>16.962461219476054</v>
      </c>
      <c r="X14" s="57">
        <f>+'FCAS benefits'!Y10</f>
        <v>17.058981085369684</v>
      </c>
    </row>
    <row r="15" spans="1:25" x14ac:dyDescent="0.25">
      <c r="A15" s="52" t="s">
        <v>43</v>
      </c>
      <c r="B15" s="53">
        <f>+B14+B13</f>
        <v>0</v>
      </c>
      <c r="C15" s="53">
        <f t="shared" ref="C15:X15" si="4">+C14+C13</f>
        <v>0</v>
      </c>
      <c r="D15" s="53">
        <f t="shared" si="4"/>
        <v>1.7287617716167591E-3</v>
      </c>
      <c r="E15" s="53">
        <f t="shared" si="4"/>
        <v>3.8870886508721732E-2</v>
      </c>
      <c r="F15" s="53">
        <f t="shared" si="4"/>
        <v>-8.1850487243689853E-3</v>
      </c>
      <c r="G15" s="53">
        <f t="shared" si="4"/>
        <v>-3.3797500446047894E-2</v>
      </c>
      <c r="H15" s="53">
        <f t="shared" si="4"/>
        <v>-6.5970635368839299E-3</v>
      </c>
      <c r="I15" s="53">
        <f t="shared" si="4"/>
        <v>-1.2706291184572116E-2</v>
      </c>
      <c r="J15" s="53">
        <f t="shared" si="4"/>
        <v>-1.1029775518298351E-2</v>
      </c>
      <c r="K15" s="53">
        <f t="shared" si="4"/>
        <v>-1.8093868577545177E-2</v>
      </c>
      <c r="L15" s="53">
        <f t="shared" si="4"/>
        <v>-7.2192954290324157E-2</v>
      </c>
      <c r="M15" s="53">
        <f t="shared" si="4"/>
        <v>-1.1978348683494535</v>
      </c>
      <c r="N15" s="53">
        <f t="shared" si="4"/>
        <v>36.999409755343841</v>
      </c>
      <c r="O15" s="53">
        <f t="shared" si="4"/>
        <v>58.390422715990205</v>
      </c>
      <c r="P15" s="53">
        <f t="shared" si="4"/>
        <v>-9.5217144159777654</v>
      </c>
      <c r="Q15" s="53">
        <f t="shared" si="4"/>
        <v>110.35062896526081</v>
      </c>
      <c r="R15" s="53">
        <f t="shared" si="4"/>
        <v>146.40229225119487</v>
      </c>
      <c r="S15" s="53">
        <f t="shared" si="4"/>
        <v>168.88934777306264</v>
      </c>
      <c r="T15" s="53">
        <f t="shared" si="4"/>
        <v>374.2897144288479</v>
      </c>
      <c r="U15" s="53">
        <f t="shared" si="4"/>
        <v>396.20500843006045</v>
      </c>
      <c r="V15" s="53">
        <f t="shared" si="4"/>
        <v>424.34569727124898</v>
      </c>
      <c r="W15" s="53">
        <f t="shared" si="4"/>
        <v>403.3889844398177</v>
      </c>
      <c r="X15" s="53">
        <f t="shared" si="4"/>
        <v>493.21242318351261</v>
      </c>
    </row>
    <row r="16" spans="1:25" x14ac:dyDescent="0.25">
      <c r="A16" s="59" t="s">
        <v>75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>
        <v>0</v>
      </c>
      <c r="L16" s="60">
        <v>0</v>
      </c>
      <c r="M16" s="60">
        <v>0</v>
      </c>
      <c r="N16" s="60">
        <v>0</v>
      </c>
      <c r="O16" s="60">
        <v>0</v>
      </c>
      <c r="P16" s="60">
        <v>0</v>
      </c>
      <c r="Q16" s="60">
        <f>+'Project costs'!$C$49</f>
        <v>132.59190560382135</v>
      </c>
      <c r="R16" s="60">
        <f>+'Project costs'!$C$49</f>
        <v>132.59190560382135</v>
      </c>
      <c r="S16" s="60">
        <f>+'Project costs'!$C$49</f>
        <v>132.59190560382135</v>
      </c>
      <c r="T16" s="60">
        <f>$S$16*2</f>
        <v>265.18381120764269</v>
      </c>
      <c r="U16" s="60">
        <f t="shared" ref="U16:X16" si="5">+T16</f>
        <v>265.18381120764269</v>
      </c>
      <c r="V16" s="60">
        <f t="shared" si="5"/>
        <v>265.18381120764269</v>
      </c>
      <c r="W16" s="60">
        <f t="shared" si="5"/>
        <v>265.18381120764269</v>
      </c>
      <c r="X16" s="60">
        <f t="shared" si="5"/>
        <v>265.18381120764269</v>
      </c>
    </row>
    <row r="17" spans="1:27" x14ac:dyDescent="0.25">
      <c r="A17" t="s">
        <v>76</v>
      </c>
      <c r="B17" s="43">
        <f>XNPV($B$4,B15:X15,$B$10:$X$10)</f>
        <v>612.8143523229603</v>
      </c>
      <c r="C17" s="146"/>
      <c r="D17" s="147"/>
      <c r="E17" s="148"/>
      <c r="F17" s="149"/>
      <c r="G17" s="107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Z17" s="85"/>
      <c r="AA17" s="85"/>
    </row>
    <row r="18" spans="1:27" x14ac:dyDescent="0.25">
      <c r="A18" t="s">
        <v>77</v>
      </c>
      <c r="B18" s="43">
        <f>+XNPV($B$4,B16:X16,$B$10:$X$10)</f>
        <v>409.1082455401986</v>
      </c>
      <c r="C18" s="146"/>
      <c r="D18" s="147"/>
      <c r="E18" s="148"/>
      <c r="F18" s="149"/>
      <c r="G18" s="107"/>
      <c r="H18" s="105"/>
      <c r="I18" s="105"/>
      <c r="J18" s="106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Z18" s="85"/>
      <c r="AA18" s="85"/>
    </row>
    <row r="19" spans="1:27" ht="15.75" thickBot="1" x14ac:dyDescent="0.3">
      <c r="A19" s="1" t="s">
        <v>78</v>
      </c>
      <c r="B19" s="74">
        <f>+B17-B18</f>
        <v>203.70610678276171</v>
      </c>
      <c r="C19" s="146"/>
      <c r="D19" s="147"/>
      <c r="E19" s="148"/>
      <c r="F19" s="149"/>
      <c r="G19" s="107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Z19" s="85"/>
      <c r="AA19" s="85"/>
    </row>
    <row r="20" spans="1:27" s="85" customFormat="1" ht="16.5" thickTop="1" thickBot="1" x14ac:dyDescent="0.3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</row>
    <row r="21" spans="1:27" ht="15.75" thickTop="1" x14ac:dyDescent="0.25">
      <c r="A21" s="77" t="str">
        <f>+A2</f>
        <v>Option 4:  750 MW in 2034 and 750 MW in 2037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spans="1:27" x14ac:dyDescent="0.25">
      <c r="A22" s="79" t="s">
        <v>81</v>
      </c>
      <c r="B22" s="80" t="str">
        <f>+Overview!D7</f>
        <v>Central</v>
      </c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</row>
    <row r="23" spans="1:27" x14ac:dyDescent="0.25">
      <c r="A23" s="2" t="s">
        <v>36</v>
      </c>
      <c r="B23" s="1">
        <v>0</v>
      </c>
      <c r="C23" s="1">
        <f>+B23+1</f>
        <v>1</v>
      </c>
      <c r="D23" s="1">
        <f t="shared" ref="D23:X23" si="6">+C23+1</f>
        <v>2</v>
      </c>
      <c r="E23" s="1">
        <f t="shared" si="6"/>
        <v>3</v>
      </c>
      <c r="F23" s="1">
        <f t="shared" si="6"/>
        <v>4</v>
      </c>
      <c r="G23" s="1">
        <f t="shared" si="6"/>
        <v>5</v>
      </c>
      <c r="H23" s="8">
        <f t="shared" si="6"/>
        <v>6</v>
      </c>
      <c r="I23" s="1">
        <f t="shared" si="6"/>
        <v>7</v>
      </c>
      <c r="J23" s="1">
        <f t="shared" si="6"/>
        <v>8</v>
      </c>
      <c r="K23" s="1">
        <f t="shared" si="6"/>
        <v>9</v>
      </c>
      <c r="L23" s="1">
        <f t="shared" si="6"/>
        <v>10</v>
      </c>
      <c r="M23" s="1">
        <f t="shared" si="6"/>
        <v>11</v>
      </c>
      <c r="N23" s="1">
        <f t="shared" si="6"/>
        <v>12</v>
      </c>
      <c r="O23" s="1">
        <f t="shared" si="6"/>
        <v>13</v>
      </c>
      <c r="P23" s="1">
        <f t="shared" si="6"/>
        <v>14</v>
      </c>
      <c r="Q23" s="1">
        <f t="shared" si="6"/>
        <v>15</v>
      </c>
      <c r="R23" s="1">
        <f t="shared" si="6"/>
        <v>16</v>
      </c>
      <c r="S23" s="1">
        <f t="shared" si="6"/>
        <v>17</v>
      </c>
      <c r="T23" s="1">
        <f t="shared" si="6"/>
        <v>18</v>
      </c>
      <c r="U23" s="1">
        <f t="shared" si="6"/>
        <v>19</v>
      </c>
      <c r="V23" s="1">
        <f t="shared" si="6"/>
        <v>20</v>
      </c>
      <c r="W23" s="1">
        <f t="shared" si="6"/>
        <v>21</v>
      </c>
      <c r="X23" s="1">
        <f t="shared" si="6"/>
        <v>22</v>
      </c>
    </row>
    <row r="24" spans="1:27" x14ac:dyDescent="0.25">
      <c r="A24" t="s">
        <v>37</v>
      </c>
      <c r="B24" s="4">
        <v>1</v>
      </c>
      <c r="C24" s="4">
        <f>1/((1+$B$3)^((C25-$B$10)/365))</f>
        <v>0.94413876992960177</v>
      </c>
      <c r="D24" s="4">
        <f t="shared" ref="D24:X24" si="7">1/((1+$B$3)^((D25-$B$10)/365))</f>
        <v>0.89153802637356161</v>
      </c>
      <c r="E24" s="4">
        <f t="shared" si="7"/>
        <v>0.84186782471535571</v>
      </c>
      <c r="F24" s="4">
        <f t="shared" si="7"/>
        <v>0.79496489585963725</v>
      </c>
      <c r="G24" s="4">
        <f t="shared" si="7"/>
        <v>0.75055717891413165</v>
      </c>
      <c r="H24" s="4">
        <f t="shared" si="7"/>
        <v>0.70874143429096481</v>
      </c>
      <c r="I24" s="4">
        <f t="shared" si="7"/>
        <v>0.66925536760242199</v>
      </c>
      <c r="J24" s="4">
        <f t="shared" si="7"/>
        <v>0.63196918564912374</v>
      </c>
      <c r="K24" s="4">
        <f t="shared" si="7"/>
        <v>0.59666660957217577</v>
      </c>
      <c r="L24" s="4">
        <f t="shared" si="7"/>
        <v>0.56342456050252676</v>
      </c>
      <c r="M24" s="4">
        <f t="shared" si="7"/>
        <v>0.5320345236095626</v>
      </c>
      <c r="N24" s="4">
        <f t="shared" si="7"/>
        <v>0.50239331785605534</v>
      </c>
      <c r="O24" s="4">
        <f t="shared" si="7"/>
        <v>0.47432900914146753</v>
      </c>
      <c r="P24" s="4">
        <f t="shared" si="7"/>
        <v>0.44790274706465294</v>
      </c>
      <c r="Q24" s="4">
        <f t="shared" si="7"/>
        <v>0.42294876965500755</v>
      </c>
      <c r="R24" s="4">
        <f t="shared" si="7"/>
        <v>0.39938505161001664</v>
      </c>
      <c r="S24" s="4">
        <f t="shared" si="7"/>
        <v>0.37707491135535165</v>
      </c>
      <c r="T24" s="4">
        <f t="shared" si="7"/>
        <v>0.35606696067549731</v>
      </c>
      <c r="U24" s="4">
        <f t="shared" si="7"/>
        <v>0.33622942462275479</v>
      </c>
      <c r="V24" s="4">
        <f t="shared" si="7"/>
        <v>0.31749709596105269</v>
      </c>
      <c r="W24" s="4">
        <f t="shared" si="7"/>
        <v>0.29976131763688901</v>
      </c>
      <c r="X24" s="4">
        <f t="shared" si="7"/>
        <v>0.28306073431245427</v>
      </c>
    </row>
    <row r="25" spans="1:27" x14ac:dyDescent="0.25">
      <c r="A25" s="5" t="s">
        <v>79</v>
      </c>
      <c r="B25" s="6">
        <v>43647</v>
      </c>
      <c r="C25" s="6">
        <f>EDATE(B25,12)</f>
        <v>44013</v>
      </c>
      <c r="D25" s="6">
        <f t="shared" ref="D25:X25" si="8">EDATE(C25,12)</f>
        <v>44378</v>
      </c>
      <c r="E25" s="6">
        <f t="shared" si="8"/>
        <v>44743</v>
      </c>
      <c r="F25" s="6">
        <f t="shared" si="8"/>
        <v>45108</v>
      </c>
      <c r="G25" s="6">
        <f t="shared" si="8"/>
        <v>45474</v>
      </c>
      <c r="H25" s="6">
        <f t="shared" si="8"/>
        <v>45839</v>
      </c>
      <c r="I25" s="6">
        <f t="shared" si="8"/>
        <v>46204</v>
      </c>
      <c r="J25" s="6">
        <f t="shared" si="8"/>
        <v>46569</v>
      </c>
      <c r="K25" s="6">
        <f t="shared" si="8"/>
        <v>46935</v>
      </c>
      <c r="L25" s="6">
        <f t="shared" si="8"/>
        <v>47300</v>
      </c>
      <c r="M25" s="6">
        <f t="shared" si="8"/>
        <v>47665</v>
      </c>
      <c r="N25" s="6">
        <f t="shared" si="8"/>
        <v>48030</v>
      </c>
      <c r="O25" s="6">
        <f t="shared" si="8"/>
        <v>48396</v>
      </c>
      <c r="P25" s="6">
        <f t="shared" si="8"/>
        <v>48761</v>
      </c>
      <c r="Q25" s="6">
        <f t="shared" si="8"/>
        <v>49126</v>
      </c>
      <c r="R25" s="6">
        <f t="shared" si="8"/>
        <v>49491</v>
      </c>
      <c r="S25" s="6">
        <f t="shared" si="8"/>
        <v>49857</v>
      </c>
      <c r="T25" s="6">
        <f t="shared" si="8"/>
        <v>50222</v>
      </c>
      <c r="U25" s="6">
        <f t="shared" si="8"/>
        <v>50587</v>
      </c>
      <c r="V25" s="6">
        <f t="shared" si="8"/>
        <v>50952</v>
      </c>
      <c r="W25" s="6">
        <f t="shared" si="8"/>
        <v>51318</v>
      </c>
      <c r="X25" s="6">
        <f t="shared" si="8"/>
        <v>51683</v>
      </c>
    </row>
    <row r="26" spans="1:27" x14ac:dyDescent="0.25">
      <c r="A26" s="50" t="s">
        <v>41</v>
      </c>
      <c r="B26" s="51" t="s">
        <v>38</v>
      </c>
      <c r="C26" s="51" t="s">
        <v>4</v>
      </c>
      <c r="D26" s="51" t="s">
        <v>5</v>
      </c>
      <c r="E26" s="51" t="s">
        <v>6</v>
      </c>
      <c r="F26" s="51" t="s">
        <v>7</v>
      </c>
      <c r="G26" s="51" t="s">
        <v>8</v>
      </c>
      <c r="H26" s="51" t="s">
        <v>9</v>
      </c>
      <c r="I26" s="51" t="s">
        <v>10</v>
      </c>
      <c r="J26" s="51" t="s">
        <v>11</v>
      </c>
      <c r="K26" s="51" t="s">
        <v>12</v>
      </c>
      <c r="L26" s="51" t="s">
        <v>13</v>
      </c>
      <c r="M26" s="51" t="s">
        <v>14</v>
      </c>
      <c r="N26" s="51" t="s">
        <v>15</v>
      </c>
      <c r="O26" s="51" t="s">
        <v>16</v>
      </c>
      <c r="P26" s="51" t="s">
        <v>17</v>
      </c>
      <c r="Q26" s="51" t="s">
        <v>18</v>
      </c>
      <c r="R26" s="51" t="s">
        <v>19</v>
      </c>
      <c r="S26" s="51" t="s">
        <v>20</v>
      </c>
      <c r="T26" s="51" t="s">
        <v>21</v>
      </c>
      <c r="U26" s="51" t="s">
        <v>22</v>
      </c>
      <c r="V26" s="51" t="s">
        <v>23</v>
      </c>
      <c r="W26" s="51" t="s">
        <v>24</v>
      </c>
      <c r="X26" s="51" t="s">
        <v>25</v>
      </c>
    </row>
    <row r="27" spans="1:27" x14ac:dyDescent="0.25">
      <c r="A27" s="58" t="s">
        <v>44</v>
      </c>
      <c r="B27" s="83">
        <v>0</v>
      </c>
      <c r="C27" s="83">
        <v>0</v>
      </c>
      <c r="D27" s="83">
        <v>1.8317922695132438E-5</v>
      </c>
      <c r="E27" s="83">
        <v>-0.10464373628337853</v>
      </c>
      <c r="F27" s="83">
        <v>-2.0308872676650935E-3</v>
      </c>
      <c r="G27" s="83">
        <v>-0.24097498058699784</v>
      </c>
      <c r="H27" s="83">
        <v>-2.8866278786413204</v>
      </c>
      <c r="I27" s="83">
        <v>-5.0063661153144494</v>
      </c>
      <c r="J27" s="83">
        <v>-2.9236056936329078</v>
      </c>
      <c r="K27" s="83">
        <v>-0.7991734921074567</v>
      </c>
      <c r="L27" s="83">
        <v>-2.6292835371546062</v>
      </c>
      <c r="M27" s="83">
        <v>-2.0067547910371104</v>
      </c>
      <c r="N27" s="83">
        <v>-4.0803975957328475</v>
      </c>
      <c r="O27" s="83">
        <v>-6.1354575878108335</v>
      </c>
      <c r="P27" s="83">
        <v>-4.24353217565249</v>
      </c>
      <c r="Q27" s="83">
        <v>115.63435314893491</v>
      </c>
      <c r="R27" s="83">
        <v>128.41924808671911</v>
      </c>
      <c r="S27" s="83">
        <v>111.6966115633154</v>
      </c>
      <c r="T27" s="83">
        <v>193.56729558995721</v>
      </c>
      <c r="U27" s="83">
        <v>173.39660938184988</v>
      </c>
      <c r="V27" s="83">
        <v>157.00163471056658</v>
      </c>
      <c r="W27" s="83">
        <v>185.20881224589175</v>
      </c>
      <c r="X27" s="83">
        <v>172.42835170003582</v>
      </c>
    </row>
    <row r="28" spans="1:27" x14ac:dyDescent="0.25">
      <c r="A28" s="54" t="s">
        <v>46</v>
      </c>
      <c r="B28" s="55">
        <f t="shared" ref="B28:X28" si="9">+B27/B24</f>
        <v>0</v>
      </c>
      <c r="C28" s="55">
        <f t="shared" si="9"/>
        <v>0</v>
      </c>
      <c r="D28" s="55">
        <f t="shared" si="9"/>
        <v>2.0546428927594705E-5</v>
      </c>
      <c r="E28" s="55">
        <f t="shared" si="9"/>
        <v>-0.12429948408915577</v>
      </c>
      <c r="F28" s="55">
        <f t="shared" si="9"/>
        <v>-2.5546879846423767E-3</v>
      </c>
      <c r="G28" s="55">
        <f t="shared" si="9"/>
        <v>-0.32106145588485119</v>
      </c>
      <c r="H28" s="55">
        <f t="shared" si="9"/>
        <v>-4.0728927913310793</v>
      </c>
      <c r="I28" s="55">
        <f t="shared" si="9"/>
        <v>-7.4805019991838639</v>
      </c>
      <c r="J28" s="55">
        <f t="shared" si="9"/>
        <v>-4.6261839343162627</v>
      </c>
      <c r="K28" s="55">
        <f t="shared" si="9"/>
        <v>-1.3393970423122608</v>
      </c>
      <c r="L28" s="55">
        <f t="shared" si="9"/>
        <v>-4.666611506622127</v>
      </c>
      <c r="M28" s="55">
        <f t="shared" si="9"/>
        <v>-3.7718507013837734</v>
      </c>
      <c r="N28" s="55">
        <f t="shared" si="9"/>
        <v>-8.1219185261973461</v>
      </c>
      <c r="O28" s="55">
        <f t="shared" si="9"/>
        <v>-12.93502499228536</v>
      </c>
      <c r="P28" s="55">
        <f t="shared" si="9"/>
        <v>-9.4742267232398856</v>
      </c>
      <c r="Q28" s="55">
        <f t="shared" si="9"/>
        <v>273.40037717394466</v>
      </c>
      <c r="R28" s="55">
        <f t="shared" si="9"/>
        <v>321.54245024702453</v>
      </c>
      <c r="S28" s="55">
        <f t="shared" si="9"/>
        <v>296.21862446863673</v>
      </c>
      <c r="T28" s="55">
        <f t="shared" si="9"/>
        <v>543.62610679389979</v>
      </c>
      <c r="U28" s="55">
        <f t="shared" si="9"/>
        <v>515.70920533322953</v>
      </c>
      <c r="V28" s="55">
        <f t="shared" si="9"/>
        <v>494.49786063500227</v>
      </c>
      <c r="W28" s="55">
        <f t="shared" si="9"/>
        <v>617.85427721611973</v>
      </c>
      <c r="X28" s="55">
        <f t="shared" si="9"/>
        <v>609.15673139497403</v>
      </c>
    </row>
    <row r="29" spans="1:27" x14ac:dyDescent="0.25">
      <c r="A29" s="56" t="s">
        <v>42</v>
      </c>
      <c r="B29" s="57">
        <f t="shared" ref="B29:J29" si="10">B14</f>
        <v>0</v>
      </c>
      <c r="C29" s="57">
        <f t="shared" si="10"/>
        <v>0</v>
      </c>
      <c r="D29" s="57">
        <f t="shared" si="10"/>
        <v>0</v>
      </c>
      <c r="E29" s="57">
        <f t="shared" si="10"/>
        <v>0</v>
      </c>
      <c r="F29" s="57">
        <f t="shared" si="10"/>
        <v>0</v>
      </c>
      <c r="G29" s="57">
        <f t="shared" si="10"/>
        <v>0</v>
      </c>
      <c r="H29" s="57">
        <f t="shared" si="10"/>
        <v>0</v>
      </c>
      <c r="I29" s="57">
        <f t="shared" si="10"/>
        <v>0</v>
      </c>
      <c r="J29" s="57">
        <f t="shared" si="10"/>
        <v>0</v>
      </c>
      <c r="K29" s="57">
        <f>K14</f>
        <v>0</v>
      </c>
      <c r="L29" s="57">
        <f t="shared" ref="L29:X29" si="11">L14</f>
        <v>0</v>
      </c>
      <c r="M29" s="57">
        <f t="shared" si="11"/>
        <v>0</v>
      </c>
      <c r="N29" s="57">
        <f t="shared" si="11"/>
        <v>0</v>
      </c>
      <c r="O29" s="57">
        <f t="shared" si="11"/>
        <v>0</v>
      </c>
      <c r="P29" s="57">
        <f t="shared" si="11"/>
        <v>0</v>
      </c>
      <c r="Q29" s="57">
        <f t="shared" si="11"/>
        <v>16.40308260735998</v>
      </c>
      <c r="R29" s="57">
        <f t="shared" si="11"/>
        <v>16.49400868713245</v>
      </c>
      <c r="S29" s="57">
        <f t="shared" si="11"/>
        <v>16.585844027702642</v>
      </c>
      <c r="T29" s="57">
        <f t="shared" si="11"/>
        <v>16.678597721678535</v>
      </c>
      <c r="U29" s="57">
        <f t="shared" si="11"/>
        <v>16.772278952594188</v>
      </c>
      <c r="V29" s="57">
        <f t="shared" si="11"/>
        <v>16.866896995818998</v>
      </c>
      <c r="W29" s="57">
        <f t="shared" si="11"/>
        <v>16.962461219476054</v>
      </c>
      <c r="X29" s="57">
        <f t="shared" si="11"/>
        <v>17.058981085369684</v>
      </c>
    </row>
    <row r="30" spans="1:27" x14ac:dyDescent="0.25">
      <c r="A30" s="52" t="s">
        <v>43</v>
      </c>
      <c r="B30" s="53">
        <f>+B29+B28</f>
        <v>0</v>
      </c>
      <c r="C30" s="53">
        <f t="shared" ref="C30:X30" si="12">+C29+C28</f>
        <v>0</v>
      </c>
      <c r="D30" s="53">
        <f t="shared" si="12"/>
        <v>2.0546428927594705E-5</v>
      </c>
      <c r="E30" s="53">
        <f t="shared" si="12"/>
        <v>-0.12429948408915577</v>
      </c>
      <c r="F30" s="53">
        <f t="shared" si="12"/>
        <v>-2.5546879846423767E-3</v>
      </c>
      <c r="G30" s="53">
        <f t="shared" si="12"/>
        <v>-0.32106145588485119</v>
      </c>
      <c r="H30" s="53">
        <f t="shared" si="12"/>
        <v>-4.0728927913310793</v>
      </c>
      <c r="I30" s="53">
        <f t="shared" si="12"/>
        <v>-7.4805019991838639</v>
      </c>
      <c r="J30" s="53">
        <f t="shared" si="12"/>
        <v>-4.6261839343162627</v>
      </c>
      <c r="K30" s="53">
        <f t="shared" si="12"/>
        <v>-1.3393970423122608</v>
      </c>
      <c r="L30" s="53">
        <f t="shared" si="12"/>
        <v>-4.666611506622127</v>
      </c>
      <c r="M30" s="53">
        <f t="shared" si="12"/>
        <v>-3.7718507013837734</v>
      </c>
      <c r="N30" s="53">
        <f t="shared" si="12"/>
        <v>-8.1219185261973461</v>
      </c>
      <c r="O30" s="53">
        <f t="shared" si="12"/>
        <v>-12.93502499228536</v>
      </c>
      <c r="P30" s="53">
        <f t="shared" si="12"/>
        <v>-9.4742267232398856</v>
      </c>
      <c r="Q30" s="53">
        <f t="shared" si="12"/>
        <v>289.80345978130464</v>
      </c>
      <c r="R30" s="53">
        <f t="shared" si="12"/>
        <v>338.036458934157</v>
      </c>
      <c r="S30" s="53">
        <f t="shared" si="12"/>
        <v>312.80446849633938</v>
      </c>
      <c r="T30" s="53">
        <f t="shared" si="12"/>
        <v>560.30470451557835</v>
      </c>
      <c r="U30" s="53">
        <f t="shared" si="12"/>
        <v>532.48148428582374</v>
      </c>
      <c r="V30" s="53">
        <f t="shared" si="12"/>
        <v>511.36475763082126</v>
      </c>
      <c r="W30" s="53">
        <f t="shared" si="12"/>
        <v>634.81673843559577</v>
      </c>
      <c r="X30" s="53">
        <f t="shared" si="12"/>
        <v>626.21571248034377</v>
      </c>
    </row>
    <row r="31" spans="1:27" x14ac:dyDescent="0.25">
      <c r="A31" s="59" t="s">
        <v>75</v>
      </c>
      <c r="B31" s="60">
        <v>0</v>
      </c>
      <c r="C31" s="60">
        <v>0</v>
      </c>
      <c r="D31" s="60">
        <v>0</v>
      </c>
      <c r="E31" s="60">
        <v>0</v>
      </c>
      <c r="F31" s="60">
        <v>0</v>
      </c>
      <c r="G31" s="60">
        <v>0</v>
      </c>
      <c r="H31" s="60"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60">
        <v>0</v>
      </c>
      <c r="Q31" s="60">
        <f>+'Project costs'!$C$28</f>
        <v>108.69175122137089</v>
      </c>
      <c r="R31" s="60">
        <f>Q31</f>
        <v>108.69175122137089</v>
      </c>
      <c r="S31" s="60">
        <f t="shared" ref="S31:X31" si="13">R31</f>
        <v>108.69175122137089</v>
      </c>
      <c r="T31" s="60">
        <f>$S$31*2</f>
        <v>217.38350244274179</v>
      </c>
      <c r="U31" s="60">
        <f t="shared" si="13"/>
        <v>217.38350244274179</v>
      </c>
      <c r="V31" s="60">
        <f t="shared" si="13"/>
        <v>217.38350244274179</v>
      </c>
      <c r="W31" s="60">
        <f t="shared" si="13"/>
        <v>217.38350244274179</v>
      </c>
      <c r="X31" s="60">
        <f t="shared" si="13"/>
        <v>217.38350244274179</v>
      </c>
    </row>
    <row r="32" spans="1:27" x14ac:dyDescent="0.25">
      <c r="A32" t="s">
        <v>76</v>
      </c>
      <c r="B32" s="43">
        <f>XNPV($B$3,B30:X30,$B$10:$X$10)</f>
        <v>1252.9199556117087</v>
      </c>
      <c r="C32" s="146"/>
      <c r="D32" s="147"/>
      <c r="E32" s="148"/>
      <c r="F32" s="149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Z32" s="85"/>
      <c r="AA32" s="85"/>
    </row>
    <row r="33" spans="1:27" x14ac:dyDescent="0.25">
      <c r="A33" t="s">
        <v>77</v>
      </c>
      <c r="B33" s="43">
        <f>+XNPV($B$3,B31:X31,$B$10:$X$10)</f>
        <v>476.5741782323243</v>
      </c>
      <c r="C33" s="146"/>
      <c r="D33" s="147"/>
      <c r="E33" s="148"/>
      <c r="F33" s="149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Z33" s="85"/>
      <c r="AA33" s="85"/>
    </row>
    <row r="34" spans="1:27" ht="15.75" thickBot="1" x14ac:dyDescent="0.3">
      <c r="A34" s="1" t="s">
        <v>78</v>
      </c>
      <c r="B34" s="74">
        <f>+B32-B33</f>
        <v>776.34577737938434</v>
      </c>
      <c r="C34" s="146"/>
      <c r="D34" s="147"/>
      <c r="E34" s="148"/>
      <c r="F34" s="149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Z34" s="85"/>
      <c r="AA34" s="85"/>
    </row>
    <row r="35" spans="1:27" ht="16.5" thickTop="1" thickBo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Z35" s="85"/>
      <c r="AA35" s="85"/>
    </row>
    <row r="36" spans="1:27" ht="15.75" thickTop="1" x14ac:dyDescent="0.25">
      <c r="A36" s="77" t="str">
        <f>+A2</f>
        <v>Option 4:  750 MW in 2034 and 750 MW in 2037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spans="1:27" x14ac:dyDescent="0.25">
      <c r="A37" s="79" t="s">
        <v>81</v>
      </c>
      <c r="B37" s="80" t="str">
        <f>+Overview!D8</f>
        <v>High DER</v>
      </c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</row>
    <row r="38" spans="1:27" x14ac:dyDescent="0.25">
      <c r="A38" s="2" t="s">
        <v>36</v>
      </c>
      <c r="B38" s="1">
        <v>0</v>
      </c>
      <c r="C38" s="1">
        <f>+B38+1</f>
        <v>1</v>
      </c>
      <c r="D38" s="1">
        <f t="shared" ref="D38:X38" si="14">+C38+1</f>
        <v>2</v>
      </c>
      <c r="E38" s="1">
        <f t="shared" si="14"/>
        <v>3</v>
      </c>
      <c r="F38" s="1">
        <f t="shared" si="14"/>
        <v>4</v>
      </c>
      <c r="G38" s="1">
        <f t="shared" si="14"/>
        <v>5</v>
      </c>
      <c r="H38" s="8">
        <f t="shared" si="14"/>
        <v>6</v>
      </c>
      <c r="I38" s="1">
        <f t="shared" si="14"/>
        <v>7</v>
      </c>
      <c r="J38" s="1">
        <f t="shared" si="14"/>
        <v>8</v>
      </c>
      <c r="K38" s="1">
        <f t="shared" si="14"/>
        <v>9</v>
      </c>
      <c r="L38" s="1">
        <f t="shared" si="14"/>
        <v>10</v>
      </c>
      <c r="M38" s="1">
        <f t="shared" si="14"/>
        <v>11</v>
      </c>
      <c r="N38" s="1">
        <f t="shared" si="14"/>
        <v>12</v>
      </c>
      <c r="O38" s="1">
        <f t="shared" si="14"/>
        <v>13</v>
      </c>
      <c r="P38" s="1">
        <f t="shared" si="14"/>
        <v>14</v>
      </c>
      <c r="Q38" s="1">
        <f t="shared" si="14"/>
        <v>15</v>
      </c>
      <c r="R38" s="1">
        <f t="shared" si="14"/>
        <v>16</v>
      </c>
      <c r="S38" s="1">
        <f t="shared" si="14"/>
        <v>17</v>
      </c>
      <c r="T38" s="1">
        <f t="shared" si="14"/>
        <v>18</v>
      </c>
      <c r="U38" s="1">
        <f t="shared" si="14"/>
        <v>19</v>
      </c>
      <c r="V38" s="1">
        <f t="shared" si="14"/>
        <v>20</v>
      </c>
      <c r="W38" s="1">
        <f t="shared" si="14"/>
        <v>21</v>
      </c>
      <c r="X38" s="1">
        <f t="shared" si="14"/>
        <v>22</v>
      </c>
    </row>
    <row r="39" spans="1:27" x14ac:dyDescent="0.25">
      <c r="A39" t="s">
        <v>37</v>
      </c>
      <c r="B39" s="4">
        <v>1</v>
      </c>
      <c r="C39" s="4">
        <f>1/((1+$B$3)^((C40-$B$10)/365))</f>
        <v>0.94413876992960177</v>
      </c>
      <c r="D39" s="4">
        <f t="shared" ref="D39:X39" si="15">1/((1+$B$3)^((D40-$B$10)/365))</f>
        <v>0.89153802637356161</v>
      </c>
      <c r="E39" s="4">
        <f t="shared" si="15"/>
        <v>0.84186782471535571</v>
      </c>
      <c r="F39" s="4">
        <f t="shared" si="15"/>
        <v>0.79496489585963725</v>
      </c>
      <c r="G39" s="4">
        <f t="shared" si="15"/>
        <v>0.75055717891413165</v>
      </c>
      <c r="H39" s="4">
        <f t="shared" si="15"/>
        <v>0.70874143429096481</v>
      </c>
      <c r="I39" s="4">
        <f t="shared" si="15"/>
        <v>0.66925536760242199</v>
      </c>
      <c r="J39" s="4">
        <f t="shared" si="15"/>
        <v>0.63196918564912374</v>
      </c>
      <c r="K39" s="4">
        <f t="shared" si="15"/>
        <v>0.59666660957217577</v>
      </c>
      <c r="L39" s="4">
        <f t="shared" si="15"/>
        <v>0.56342456050252676</v>
      </c>
      <c r="M39" s="4">
        <f t="shared" si="15"/>
        <v>0.5320345236095626</v>
      </c>
      <c r="N39" s="4">
        <f t="shared" si="15"/>
        <v>0.50239331785605534</v>
      </c>
      <c r="O39" s="4">
        <f t="shared" si="15"/>
        <v>0.47432900914146753</v>
      </c>
      <c r="P39" s="4">
        <f t="shared" si="15"/>
        <v>0.44790274706465294</v>
      </c>
      <c r="Q39" s="4">
        <f t="shared" si="15"/>
        <v>0.42294876965500755</v>
      </c>
      <c r="R39" s="4">
        <f t="shared" si="15"/>
        <v>0.39938505161001664</v>
      </c>
      <c r="S39" s="4">
        <f t="shared" si="15"/>
        <v>0.37707491135535165</v>
      </c>
      <c r="T39" s="4">
        <f t="shared" si="15"/>
        <v>0.35606696067549731</v>
      </c>
      <c r="U39" s="4">
        <f t="shared" si="15"/>
        <v>0.33622942462275479</v>
      </c>
      <c r="V39" s="4">
        <f t="shared" si="15"/>
        <v>0.31749709596105269</v>
      </c>
      <c r="W39" s="4">
        <f t="shared" si="15"/>
        <v>0.29976131763688901</v>
      </c>
      <c r="X39" s="4">
        <f t="shared" si="15"/>
        <v>0.28306073431245427</v>
      </c>
    </row>
    <row r="40" spans="1:27" x14ac:dyDescent="0.25">
      <c r="A40" s="5" t="s">
        <v>79</v>
      </c>
      <c r="B40" s="6">
        <v>43647</v>
      </c>
      <c r="C40" s="6">
        <f>EDATE(B40,12)</f>
        <v>44013</v>
      </c>
      <c r="D40" s="6">
        <f t="shared" ref="D40:X40" si="16">EDATE(C40,12)</f>
        <v>44378</v>
      </c>
      <c r="E40" s="6">
        <f t="shared" si="16"/>
        <v>44743</v>
      </c>
      <c r="F40" s="6">
        <f t="shared" si="16"/>
        <v>45108</v>
      </c>
      <c r="G40" s="6">
        <f t="shared" si="16"/>
        <v>45474</v>
      </c>
      <c r="H40" s="6">
        <f t="shared" si="16"/>
        <v>45839</v>
      </c>
      <c r="I40" s="6">
        <f t="shared" si="16"/>
        <v>46204</v>
      </c>
      <c r="J40" s="6">
        <f t="shared" si="16"/>
        <v>46569</v>
      </c>
      <c r="K40" s="6">
        <f t="shared" si="16"/>
        <v>46935</v>
      </c>
      <c r="L40" s="6">
        <f t="shared" si="16"/>
        <v>47300</v>
      </c>
      <c r="M40" s="6">
        <f t="shared" si="16"/>
        <v>47665</v>
      </c>
      <c r="N40" s="6">
        <f t="shared" si="16"/>
        <v>48030</v>
      </c>
      <c r="O40" s="6">
        <f t="shared" si="16"/>
        <v>48396</v>
      </c>
      <c r="P40" s="6">
        <f t="shared" si="16"/>
        <v>48761</v>
      </c>
      <c r="Q40" s="6">
        <f t="shared" si="16"/>
        <v>49126</v>
      </c>
      <c r="R40" s="6">
        <f t="shared" si="16"/>
        <v>49491</v>
      </c>
      <c r="S40" s="6">
        <f t="shared" si="16"/>
        <v>49857</v>
      </c>
      <c r="T40" s="6">
        <f t="shared" si="16"/>
        <v>50222</v>
      </c>
      <c r="U40" s="6">
        <f t="shared" si="16"/>
        <v>50587</v>
      </c>
      <c r="V40" s="6">
        <f t="shared" si="16"/>
        <v>50952</v>
      </c>
      <c r="W40" s="6">
        <f t="shared" si="16"/>
        <v>51318</v>
      </c>
      <c r="X40" s="6">
        <f t="shared" si="16"/>
        <v>51683</v>
      </c>
    </row>
    <row r="41" spans="1:27" x14ac:dyDescent="0.25">
      <c r="A41" s="50" t="s">
        <v>41</v>
      </c>
      <c r="B41" s="51" t="s">
        <v>38</v>
      </c>
      <c r="C41" s="51" t="s">
        <v>4</v>
      </c>
      <c r="D41" s="51" t="s">
        <v>5</v>
      </c>
      <c r="E41" s="51" t="s">
        <v>6</v>
      </c>
      <c r="F41" s="51" t="s">
        <v>7</v>
      </c>
      <c r="G41" s="51" t="s">
        <v>8</v>
      </c>
      <c r="H41" s="51" t="s">
        <v>9</v>
      </c>
      <c r="I41" s="51" t="s">
        <v>10</v>
      </c>
      <c r="J41" s="51" t="s">
        <v>11</v>
      </c>
      <c r="K41" s="51" t="s">
        <v>12</v>
      </c>
      <c r="L41" s="51" t="s">
        <v>13</v>
      </c>
      <c r="M41" s="51" t="s">
        <v>14</v>
      </c>
      <c r="N41" s="51" t="s">
        <v>15</v>
      </c>
      <c r="O41" s="51" t="s">
        <v>16</v>
      </c>
      <c r="P41" s="51" t="s">
        <v>17</v>
      </c>
      <c r="Q41" s="51" t="s">
        <v>18</v>
      </c>
      <c r="R41" s="51" t="s">
        <v>19</v>
      </c>
      <c r="S41" s="51" t="s">
        <v>20</v>
      </c>
      <c r="T41" s="51" t="s">
        <v>21</v>
      </c>
      <c r="U41" s="51" t="s">
        <v>22</v>
      </c>
      <c r="V41" s="51" t="s">
        <v>23</v>
      </c>
      <c r="W41" s="51" t="s">
        <v>24</v>
      </c>
      <c r="X41" s="51" t="s">
        <v>25</v>
      </c>
    </row>
    <row r="42" spans="1:27" x14ac:dyDescent="0.25">
      <c r="A42" s="58" t="s">
        <v>44</v>
      </c>
      <c r="B42" s="83">
        <v>0</v>
      </c>
      <c r="C42" s="83">
        <v>0</v>
      </c>
      <c r="D42" s="83">
        <v>-7.1426653812523E-4</v>
      </c>
      <c r="E42" s="83">
        <v>-1.3666604378363445</v>
      </c>
      <c r="F42" s="83">
        <v>-0.41227610647047186</v>
      </c>
      <c r="G42" s="83">
        <v>0.70289463744711611</v>
      </c>
      <c r="H42" s="83">
        <v>-3.3629905180841888</v>
      </c>
      <c r="I42" s="83">
        <v>-4.3109266807473432</v>
      </c>
      <c r="J42" s="83">
        <v>-4.4356737391235583</v>
      </c>
      <c r="K42" s="83">
        <v>-3.208821837771211</v>
      </c>
      <c r="L42" s="83">
        <v>-5.6103221401374412</v>
      </c>
      <c r="M42" s="83">
        <v>-2.11687624633214</v>
      </c>
      <c r="N42" s="83">
        <v>1.3127223737242275</v>
      </c>
      <c r="O42" s="83">
        <v>-4.6699817256430833</v>
      </c>
      <c r="P42" s="83">
        <v>-11.229469573641836</v>
      </c>
      <c r="Q42" s="83">
        <v>119.05508558941369</v>
      </c>
      <c r="R42" s="83">
        <v>134.03366764326165</v>
      </c>
      <c r="S42" s="83">
        <v>102.89227659259404</v>
      </c>
      <c r="T42" s="83">
        <v>191.58755170659788</v>
      </c>
      <c r="U42" s="83">
        <v>166.69643776438306</v>
      </c>
      <c r="V42" s="83">
        <v>160.40193282270502</v>
      </c>
      <c r="W42" s="83">
        <v>181.43495144964527</v>
      </c>
      <c r="X42" s="83">
        <v>170.63967023982104</v>
      </c>
    </row>
    <row r="43" spans="1:27" x14ac:dyDescent="0.25">
      <c r="A43" s="54" t="s">
        <v>46</v>
      </c>
      <c r="B43" s="55">
        <f t="shared" ref="B43:X43" si="17">+B42/B39</f>
        <v>0</v>
      </c>
      <c r="C43" s="55">
        <f t="shared" si="17"/>
        <v>0</v>
      </c>
      <c r="D43" s="55">
        <f t="shared" si="17"/>
        <v>-8.0116216806880942E-4</v>
      </c>
      <c r="E43" s="55">
        <f t="shared" si="17"/>
        <v>-1.6233669914851856</v>
      </c>
      <c r="F43" s="55">
        <f t="shared" si="17"/>
        <v>-0.51860919723336474</v>
      </c>
      <c r="G43" s="55">
        <f t="shared" si="17"/>
        <v>0.93649712133062091</v>
      </c>
      <c r="H43" s="55">
        <f t="shared" si="17"/>
        <v>-4.745017513260775</v>
      </c>
      <c r="I43" s="55">
        <f t="shared" si="17"/>
        <v>-6.4413778199359824</v>
      </c>
      <c r="J43" s="55">
        <f t="shared" si="17"/>
        <v>-7.0188133216771957</v>
      </c>
      <c r="K43" s="55">
        <f t="shared" si="17"/>
        <v>-5.3779142091963434</v>
      </c>
      <c r="L43" s="55">
        <f t="shared" si="17"/>
        <v>-9.9575391870271179</v>
      </c>
      <c r="M43" s="55">
        <f t="shared" si="17"/>
        <v>-3.9788324862272</v>
      </c>
      <c r="N43" s="55">
        <f t="shared" si="17"/>
        <v>2.6129375671758952</v>
      </c>
      <c r="O43" s="55">
        <f t="shared" si="17"/>
        <v>-9.8454482767050671</v>
      </c>
      <c r="P43" s="55">
        <f t="shared" si="17"/>
        <v>-25.071222820655994</v>
      </c>
      <c r="Q43" s="55">
        <f t="shared" si="17"/>
        <v>281.48819462585266</v>
      </c>
      <c r="R43" s="55">
        <f t="shared" si="17"/>
        <v>335.60011097796445</v>
      </c>
      <c r="S43" s="55">
        <f t="shared" si="17"/>
        <v>272.86959034946079</v>
      </c>
      <c r="T43" s="55">
        <f t="shared" si="17"/>
        <v>538.06607426630001</v>
      </c>
      <c r="U43" s="55">
        <f t="shared" si="17"/>
        <v>495.78182501848073</v>
      </c>
      <c r="V43" s="55">
        <f t="shared" si="17"/>
        <v>505.20755894529975</v>
      </c>
      <c r="W43" s="55">
        <f t="shared" si="17"/>
        <v>605.26472488162574</v>
      </c>
      <c r="X43" s="55">
        <f t="shared" si="17"/>
        <v>602.83765833611471</v>
      </c>
    </row>
    <row r="44" spans="1:27" x14ac:dyDescent="0.25">
      <c r="A44" s="56" t="s">
        <v>42</v>
      </c>
      <c r="B44" s="57">
        <v>0</v>
      </c>
      <c r="C44" s="57">
        <v>0</v>
      </c>
      <c r="D44" s="57">
        <v>0</v>
      </c>
      <c r="E44" s="57">
        <v>0</v>
      </c>
      <c r="F44" s="57">
        <v>0</v>
      </c>
      <c r="G44" s="57">
        <v>0</v>
      </c>
      <c r="H44" s="57">
        <v>0</v>
      </c>
      <c r="I44" s="57">
        <v>0</v>
      </c>
      <c r="J44" s="57">
        <f>J29</f>
        <v>0</v>
      </c>
      <c r="K44" s="57">
        <f t="shared" ref="K44:X44" si="18">K29</f>
        <v>0</v>
      </c>
      <c r="L44" s="57">
        <f t="shared" si="18"/>
        <v>0</v>
      </c>
      <c r="M44" s="57">
        <f t="shared" si="18"/>
        <v>0</v>
      </c>
      <c r="N44" s="57">
        <f t="shared" si="18"/>
        <v>0</v>
      </c>
      <c r="O44" s="57">
        <f t="shared" si="18"/>
        <v>0</v>
      </c>
      <c r="P44" s="57">
        <f t="shared" si="18"/>
        <v>0</v>
      </c>
      <c r="Q44" s="57">
        <f t="shared" si="18"/>
        <v>16.40308260735998</v>
      </c>
      <c r="R44" s="57">
        <f t="shared" si="18"/>
        <v>16.49400868713245</v>
      </c>
      <c r="S44" s="57">
        <f t="shared" si="18"/>
        <v>16.585844027702642</v>
      </c>
      <c r="T44" s="57">
        <f t="shared" si="18"/>
        <v>16.678597721678535</v>
      </c>
      <c r="U44" s="57">
        <f t="shared" si="18"/>
        <v>16.772278952594188</v>
      </c>
      <c r="V44" s="57">
        <f t="shared" si="18"/>
        <v>16.866896995818998</v>
      </c>
      <c r="W44" s="57">
        <f t="shared" si="18"/>
        <v>16.962461219476054</v>
      </c>
      <c r="X44" s="57">
        <f t="shared" si="18"/>
        <v>17.058981085369684</v>
      </c>
    </row>
    <row r="45" spans="1:27" x14ac:dyDescent="0.25">
      <c r="A45" s="52" t="s">
        <v>43</v>
      </c>
      <c r="B45" s="53">
        <f>+B44+B43</f>
        <v>0</v>
      </c>
      <c r="C45" s="53">
        <f t="shared" ref="C45:X45" si="19">+C44+C43</f>
        <v>0</v>
      </c>
      <c r="D45" s="53">
        <f t="shared" si="19"/>
        <v>-8.0116216806880942E-4</v>
      </c>
      <c r="E45" s="53">
        <f t="shared" si="19"/>
        <v>-1.6233669914851856</v>
      </c>
      <c r="F45" s="53">
        <f t="shared" si="19"/>
        <v>-0.51860919723336474</v>
      </c>
      <c r="G45" s="53">
        <f t="shared" si="19"/>
        <v>0.93649712133062091</v>
      </c>
      <c r="H45" s="53">
        <f t="shared" si="19"/>
        <v>-4.745017513260775</v>
      </c>
      <c r="I45" s="53">
        <f t="shared" si="19"/>
        <v>-6.4413778199359824</v>
      </c>
      <c r="J45" s="53">
        <f t="shared" si="19"/>
        <v>-7.0188133216771957</v>
      </c>
      <c r="K45" s="53">
        <f t="shared" si="19"/>
        <v>-5.3779142091963434</v>
      </c>
      <c r="L45" s="53">
        <f t="shared" si="19"/>
        <v>-9.9575391870271179</v>
      </c>
      <c r="M45" s="53">
        <f t="shared" si="19"/>
        <v>-3.9788324862272</v>
      </c>
      <c r="N45" s="53">
        <f t="shared" si="19"/>
        <v>2.6129375671758952</v>
      </c>
      <c r="O45" s="53">
        <f t="shared" si="19"/>
        <v>-9.8454482767050671</v>
      </c>
      <c r="P45" s="53">
        <f t="shared" si="19"/>
        <v>-25.071222820655994</v>
      </c>
      <c r="Q45" s="53">
        <f t="shared" si="19"/>
        <v>297.89127723321263</v>
      </c>
      <c r="R45" s="53">
        <f t="shared" si="19"/>
        <v>352.09411966509691</v>
      </c>
      <c r="S45" s="53">
        <f t="shared" si="19"/>
        <v>289.45543437716344</v>
      </c>
      <c r="T45" s="53">
        <f t="shared" si="19"/>
        <v>554.74467198797856</v>
      </c>
      <c r="U45" s="53">
        <f t="shared" si="19"/>
        <v>512.55410397107494</v>
      </c>
      <c r="V45" s="53">
        <f t="shared" si="19"/>
        <v>522.0744559411188</v>
      </c>
      <c r="W45" s="53">
        <f t="shared" si="19"/>
        <v>622.22718610110178</v>
      </c>
      <c r="X45" s="53">
        <f t="shared" si="19"/>
        <v>619.89663942148445</v>
      </c>
    </row>
    <row r="46" spans="1:27" x14ac:dyDescent="0.25">
      <c r="A46" s="59" t="s">
        <v>75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0">
        <v>0</v>
      </c>
      <c r="H46" s="60">
        <v>0</v>
      </c>
      <c r="I46" s="60">
        <v>0</v>
      </c>
      <c r="J46" s="60">
        <f>+J31</f>
        <v>0</v>
      </c>
      <c r="K46" s="60">
        <f>+K31</f>
        <v>0</v>
      </c>
      <c r="L46" s="60">
        <f t="shared" ref="L46:X46" si="20">+L31</f>
        <v>0</v>
      </c>
      <c r="M46" s="60">
        <f t="shared" si="20"/>
        <v>0</v>
      </c>
      <c r="N46" s="60">
        <f t="shared" si="20"/>
        <v>0</v>
      </c>
      <c r="O46" s="60">
        <f t="shared" si="20"/>
        <v>0</v>
      </c>
      <c r="P46" s="60">
        <f t="shared" si="20"/>
        <v>0</v>
      </c>
      <c r="Q46" s="60">
        <f t="shared" si="20"/>
        <v>108.69175122137089</v>
      </c>
      <c r="R46" s="60">
        <f t="shared" si="20"/>
        <v>108.69175122137089</v>
      </c>
      <c r="S46" s="60">
        <f t="shared" si="20"/>
        <v>108.69175122137089</v>
      </c>
      <c r="T46" s="60">
        <f t="shared" si="20"/>
        <v>217.38350244274179</v>
      </c>
      <c r="U46" s="60">
        <f t="shared" si="20"/>
        <v>217.38350244274179</v>
      </c>
      <c r="V46" s="60">
        <f t="shared" si="20"/>
        <v>217.38350244274179</v>
      </c>
      <c r="W46" s="60">
        <f t="shared" si="20"/>
        <v>217.38350244274179</v>
      </c>
      <c r="X46" s="60">
        <f t="shared" si="20"/>
        <v>217.38350244274179</v>
      </c>
    </row>
    <row r="47" spans="1:27" x14ac:dyDescent="0.25">
      <c r="A47" t="s">
        <v>76</v>
      </c>
      <c r="B47" s="43">
        <f>XNPV($B$3,B45:X45,$B$10:$X$10)</f>
        <v>1234.6583468850049</v>
      </c>
      <c r="C47" s="146"/>
      <c r="D47" s="147"/>
      <c r="E47" s="148"/>
      <c r="F47" s="149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</row>
    <row r="48" spans="1:27" x14ac:dyDescent="0.25">
      <c r="A48" t="s">
        <v>77</v>
      </c>
      <c r="B48" s="43">
        <f>+XNPV($B$3,B46:X46,$B$10:$X$10)</f>
        <v>476.5741782323243</v>
      </c>
      <c r="C48" s="146"/>
      <c r="D48" s="147"/>
      <c r="E48" s="148"/>
      <c r="F48" s="149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</row>
    <row r="49" spans="1:24" ht="15.75" thickBot="1" x14ac:dyDescent="0.3">
      <c r="A49" s="1" t="s">
        <v>78</v>
      </c>
      <c r="B49" s="74">
        <f>+B47-B48</f>
        <v>758.08416865268055</v>
      </c>
      <c r="C49" s="146"/>
      <c r="D49" s="147"/>
      <c r="E49" s="148"/>
      <c r="F49" s="149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</row>
    <row r="50" spans="1:24" ht="16.5" thickTop="1" thickBot="1" x14ac:dyDescent="0.3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spans="1:24" ht="15.75" thickTop="1" x14ac:dyDescent="0.25">
      <c r="A51" s="77" t="str">
        <f>+A2</f>
        <v>Option 4:  750 MW in 2034 and 750 MW in 2037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spans="1:24" x14ac:dyDescent="0.25">
      <c r="A52" s="79" t="s">
        <v>81</v>
      </c>
      <c r="B52" s="80" t="str">
        <f>+Overview!D9</f>
        <v xml:space="preserve">Fast Change </v>
      </c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</row>
    <row r="53" spans="1:24" x14ac:dyDescent="0.25">
      <c r="A53" s="2" t="s">
        <v>36</v>
      </c>
      <c r="B53" s="1">
        <v>0</v>
      </c>
      <c r="C53" s="1">
        <f>+B53+1</f>
        <v>1</v>
      </c>
      <c r="D53" s="1">
        <f t="shared" ref="D53:X53" si="21">+C53+1</f>
        <v>2</v>
      </c>
      <c r="E53" s="1">
        <f t="shared" si="21"/>
        <v>3</v>
      </c>
      <c r="F53" s="1">
        <f t="shared" si="21"/>
        <v>4</v>
      </c>
      <c r="G53" s="1">
        <f t="shared" si="21"/>
        <v>5</v>
      </c>
      <c r="H53" s="8">
        <f t="shared" si="21"/>
        <v>6</v>
      </c>
      <c r="I53" s="1">
        <f t="shared" si="21"/>
        <v>7</v>
      </c>
      <c r="J53" s="1">
        <f t="shared" si="21"/>
        <v>8</v>
      </c>
      <c r="K53" s="1">
        <f t="shared" si="21"/>
        <v>9</v>
      </c>
      <c r="L53" s="1">
        <f t="shared" si="21"/>
        <v>10</v>
      </c>
      <c r="M53" s="1">
        <f t="shared" si="21"/>
        <v>11</v>
      </c>
      <c r="N53" s="1">
        <f t="shared" si="21"/>
        <v>12</v>
      </c>
      <c r="O53" s="1">
        <f t="shared" si="21"/>
        <v>13</v>
      </c>
      <c r="P53" s="1">
        <f t="shared" si="21"/>
        <v>14</v>
      </c>
      <c r="Q53" s="1">
        <f t="shared" si="21"/>
        <v>15</v>
      </c>
      <c r="R53" s="1">
        <f t="shared" si="21"/>
        <v>16</v>
      </c>
      <c r="S53" s="1">
        <f t="shared" si="21"/>
        <v>17</v>
      </c>
      <c r="T53" s="1">
        <f t="shared" si="21"/>
        <v>18</v>
      </c>
      <c r="U53" s="1">
        <f t="shared" si="21"/>
        <v>19</v>
      </c>
      <c r="V53" s="1">
        <f t="shared" si="21"/>
        <v>20</v>
      </c>
      <c r="W53" s="1">
        <f t="shared" si="21"/>
        <v>21</v>
      </c>
      <c r="X53" s="1">
        <f t="shared" si="21"/>
        <v>22</v>
      </c>
    </row>
    <row r="54" spans="1:24" x14ac:dyDescent="0.25">
      <c r="A54" t="s">
        <v>37</v>
      </c>
      <c r="B54" s="4">
        <v>1</v>
      </c>
      <c r="C54" s="4">
        <f>1/((1+$B$3)^((C55-$B$10)/365))</f>
        <v>0.94413876992960177</v>
      </c>
      <c r="D54" s="4">
        <f t="shared" ref="D54:X54" si="22">1/((1+$B$3)^((D55-$B$10)/365))</f>
        <v>0.89153802637356161</v>
      </c>
      <c r="E54" s="4">
        <f t="shared" si="22"/>
        <v>0.84186782471535571</v>
      </c>
      <c r="F54" s="4">
        <f t="shared" si="22"/>
        <v>0.79496489585963725</v>
      </c>
      <c r="G54" s="4">
        <f t="shared" si="22"/>
        <v>0.75055717891413165</v>
      </c>
      <c r="H54" s="4">
        <f t="shared" si="22"/>
        <v>0.70874143429096481</v>
      </c>
      <c r="I54" s="4">
        <f t="shared" si="22"/>
        <v>0.66925536760242199</v>
      </c>
      <c r="J54" s="4">
        <f t="shared" si="22"/>
        <v>0.63196918564912374</v>
      </c>
      <c r="K54" s="4">
        <f t="shared" si="22"/>
        <v>0.59666660957217577</v>
      </c>
      <c r="L54" s="4">
        <f t="shared" si="22"/>
        <v>0.56342456050252676</v>
      </c>
      <c r="M54" s="4">
        <f t="shared" si="22"/>
        <v>0.5320345236095626</v>
      </c>
      <c r="N54" s="4">
        <f t="shared" si="22"/>
        <v>0.50239331785605534</v>
      </c>
      <c r="O54" s="4">
        <f t="shared" si="22"/>
        <v>0.47432900914146753</v>
      </c>
      <c r="P54" s="4">
        <f t="shared" si="22"/>
        <v>0.44790274706465294</v>
      </c>
      <c r="Q54" s="4">
        <f t="shared" si="22"/>
        <v>0.42294876965500755</v>
      </c>
      <c r="R54" s="4">
        <f t="shared" si="22"/>
        <v>0.39938505161001664</v>
      </c>
      <c r="S54" s="4">
        <f t="shared" si="22"/>
        <v>0.37707491135535165</v>
      </c>
      <c r="T54" s="4">
        <f t="shared" si="22"/>
        <v>0.35606696067549731</v>
      </c>
      <c r="U54" s="4">
        <f t="shared" si="22"/>
        <v>0.33622942462275479</v>
      </c>
      <c r="V54" s="4">
        <f t="shared" si="22"/>
        <v>0.31749709596105269</v>
      </c>
      <c r="W54" s="4">
        <f t="shared" si="22"/>
        <v>0.29976131763688901</v>
      </c>
      <c r="X54" s="4">
        <f t="shared" si="22"/>
        <v>0.28306073431245427</v>
      </c>
    </row>
    <row r="55" spans="1:24" x14ac:dyDescent="0.25">
      <c r="A55" s="5" t="s">
        <v>79</v>
      </c>
      <c r="B55" s="6">
        <v>43647</v>
      </c>
      <c r="C55" s="6">
        <f>EDATE(B55,12)</f>
        <v>44013</v>
      </c>
      <c r="D55" s="6">
        <f t="shared" ref="D55:X55" si="23">EDATE(C55,12)</f>
        <v>44378</v>
      </c>
      <c r="E55" s="6">
        <f t="shared" si="23"/>
        <v>44743</v>
      </c>
      <c r="F55" s="6">
        <f t="shared" si="23"/>
        <v>45108</v>
      </c>
      <c r="G55" s="6">
        <f t="shared" si="23"/>
        <v>45474</v>
      </c>
      <c r="H55" s="6">
        <f t="shared" si="23"/>
        <v>45839</v>
      </c>
      <c r="I55" s="6">
        <f t="shared" si="23"/>
        <v>46204</v>
      </c>
      <c r="J55" s="6">
        <f t="shared" si="23"/>
        <v>46569</v>
      </c>
      <c r="K55" s="6">
        <f t="shared" si="23"/>
        <v>46935</v>
      </c>
      <c r="L55" s="6">
        <f t="shared" si="23"/>
        <v>47300</v>
      </c>
      <c r="M55" s="6">
        <f t="shared" si="23"/>
        <v>47665</v>
      </c>
      <c r="N55" s="6">
        <f t="shared" si="23"/>
        <v>48030</v>
      </c>
      <c r="O55" s="6">
        <f t="shared" si="23"/>
        <v>48396</v>
      </c>
      <c r="P55" s="6">
        <f t="shared" si="23"/>
        <v>48761</v>
      </c>
      <c r="Q55" s="6">
        <f t="shared" si="23"/>
        <v>49126</v>
      </c>
      <c r="R55" s="6">
        <f t="shared" si="23"/>
        <v>49491</v>
      </c>
      <c r="S55" s="6">
        <f t="shared" si="23"/>
        <v>49857</v>
      </c>
      <c r="T55" s="6">
        <f t="shared" si="23"/>
        <v>50222</v>
      </c>
      <c r="U55" s="6">
        <f t="shared" si="23"/>
        <v>50587</v>
      </c>
      <c r="V55" s="6">
        <f t="shared" si="23"/>
        <v>50952</v>
      </c>
      <c r="W55" s="6">
        <f t="shared" si="23"/>
        <v>51318</v>
      </c>
      <c r="X55" s="6">
        <f t="shared" si="23"/>
        <v>51683</v>
      </c>
    </row>
    <row r="56" spans="1:24" x14ac:dyDescent="0.25">
      <c r="A56" s="50" t="s">
        <v>41</v>
      </c>
      <c r="B56" s="51" t="s">
        <v>38</v>
      </c>
      <c r="C56" s="51" t="s">
        <v>4</v>
      </c>
      <c r="D56" s="51" t="s">
        <v>5</v>
      </c>
      <c r="E56" s="51" t="s">
        <v>6</v>
      </c>
      <c r="F56" s="51" t="s">
        <v>7</v>
      </c>
      <c r="G56" s="51" t="s">
        <v>8</v>
      </c>
      <c r="H56" s="51" t="s">
        <v>9</v>
      </c>
      <c r="I56" s="51" t="s">
        <v>10</v>
      </c>
      <c r="J56" s="51" t="s">
        <v>11</v>
      </c>
      <c r="K56" s="51" t="s">
        <v>12</v>
      </c>
      <c r="L56" s="51" t="s">
        <v>13</v>
      </c>
      <c r="M56" s="51" t="s">
        <v>14</v>
      </c>
      <c r="N56" s="51" t="s">
        <v>15</v>
      </c>
      <c r="O56" s="51" t="s">
        <v>16</v>
      </c>
      <c r="P56" s="51" t="s">
        <v>17</v>
      </c>
      <c r="Q56" s="51" t="s">
        <v>18</v>
      </c>
      <c r="R56" s="51" t="s">
        <v>19</v>
      </c>
      <c r="S56" s="51" t="s">
        <v>20</v>
      </c>
      <c r="T56" s="51" t="s">
        <v>21</v>
      </c>
      <c r="U56" s="51" t="s">
        <v>22</v>
      </c>
      <c r="V56" s="51" t="s">
        <v>23</v>
      </c>
      <c r="W56" s="51" t="s">
        <v>24</v>
      </c>
      <c r="X56" s="51" t="s">
        <v>25</v>
      </c>
    </row>
    <row r="57" spans="1:24" x14ac:dyDescent="0.25">
      <c r="A57" s="58" t="s">
        <v>44</v>
      </c>
      <c r="B57" s="83">
        <v>0</v>
      </c>
      <c r="C57" s="83">
        <v>0</v>
      </c>
      <c r="D57" s="83">
        <v>-0.23550494369283115</v>
      </c>
      <c r="E57" s="83">
        <v>-0.17199591676489945</v>
      </c>
      <c r="F57" s="83">
        <v>-0.37689079786923685</v>
      </c>
      <c r="G57" s="83">
        <v>-7.8203387346516138</v>
      </c>
      <c r="H57" s="83">
        <v>1.8442894443587647</v>
      </c>
      <c r="I57" s="83">
        <v>-3.1070195193838117</v>
      </c>
      <c r="J57" s="83">
        <v>0.6196338564495818</v>
      </c>
      <c r="K57" s="83">
        <v>19.844339472279444</v>
      </c>
      <c r="L57" s="83">
        <v>7.1974921493065267</v>
      </c>
      <c r="M57" s="83">
        <v>9.001318318858921</v>
      </c>
      <c r="N57" s="83">
        <v>14.770942786303749</v>
      </c>
      <c r="O57" s="83">
        <v>2.3190675771916176</v>
      </c>
      <c r="P57" s="83">
        <v>16.478804178761038</v>
      </c>
      <c r="Q57" s="83">
        <v>108.12681792055446</v>
      </c>
      <c r="R57" s="83">
        <v>136.21607405360601</v>
      </c>
      <c r="S57" s="83">
        <v>124.32970969152075</v>
      </c>
      <c r="T57" s="83">
        <v>167.49130583219494</v>
      </c>
      <c r="U57" s="83">
        <v>170.46029869217546</v>
      </c>
      <c r="V57" s="83">
        <v>146.9584263326542</v>
      </c>
      <c r="W57" s="83">
        <v>183.63012173137258</v>
      </c>
      <c r="X57" s="83">
        <v>160.63334879109425</v>
      </c>
    </row>
    <row r="58" spans="1:24" x14ac:dyDescent="0.25">
      <c r="A58" s="54" t="s">
        <v>46</v>
      </c>
      <c r="B58" s="55">
        <f t="shared" ref="B58:X58" si="24">+B57/B54</f>
        <v>0</v>
      </c>
      <c r="C58" s="55">
        <f t="shared" si="24"/>
        <v>0</v>
      </c>
      <c r="D58" s="55">
        <f t="shared" si="24"/>
        <v>-0.26415580348353274</v>
      </c>
      <c r="E58" s="55">
        <f t="shared" si="24"/>
        <v>-0.2043027559855409</v>
      </c>
      <c r="F58" s="55">
        <f t="shared" si="24"/>
        <v>-0.47409740962421371</v>
      </c>
      <c r="G58" s="55">
        <f t="shared" si="24"/>
        <v>-10.419377702796323</v>
      </c>
      <c r="H58" s="55">
        <f t="shared" si="24"/>
        <v>2.6022035048703178</v>
      </c>
      <c r="I58" s="55">
        <f t="shared" si="24"/>
        <v>-4.6425022043746518</v>
      </c>
      <c r="J58" s="55">
        <f t="shared" si="24"/>
        <v>0.98048112237169949</v>
      </c>
      <c r="K58" s="55">
        <f t="shared" si="24"/>
        <v>33.258672689105744</v>
      </c>
      <c r="L58" s="55">
        <f t="shared" si="24"/>
        <v>12.774544551069935</v>
      </c>
      <c r="M58" s="55">
        <f t="shared" si="24"/>
        <v>16.918673355612171</v>
      </c>
      <c r="N58" s="55">
        <f t="shared" si="24"/>
        <v>29.401152963853487</v>
      </c>
      <c r="O58" s="55">
        <f t="shared" si="24"/>
        <v>4.8891540101861262</v>
      </c>
      <c r="P58" s="55">
        <f t="shared" si="24"/>
        <v>36.791031728998057</v>
      </c>
      <c r="Q58" s="55">
        <f t="shared" si="24"/>
        <v>255.64991714895339</v>
      </c>
      <c r="R58" s="55">
        <f t="shared" si="24"/>
        <v>341.06452783970366</v>
      </c>
      <c r="S58" s="55">
        <f t="shared" si="24"/>
        <v>329.72151142231166</v>
      </c>
      <c r="T58" s="55">
        <f t="shared" si="24"/>
        <v>470.39271915160543</v>
      </c>
      <c r="U58" s="55">
        <f t="shared" si="24"/>
        <v>506.97614845407946</v>
      </c>
      <c r="V58" s="55">
        <f t="shared" si="24"/>
        <v>462.86541893498628</v>
      </c>
      <c r="W58" s="55">
        <f t="shared" si="24"/>
        <v>612.58778543871335</v>
      </c>
      <c r="X58" s="55">
        <f t="shared" si="24"/>
        <v>567.4872185337457</v>
      </c>
    </row>
    <row r="59" spans="1:24" x14ac:dyDescent="0.25">
      <c r="A59" s="56" t="s">
        <v>42</v>
      </c>
      <c r="B59" s="57">
        <f t="shared" ref="B59:J59" si="25">B44</f>
        <v>0</v>
      </c>
      <c r="C59" s="57">
        <f t="shared" si="25"/>
        <v>0</v>
      </c>
      <c r="D59" s="57">
        <f t="shared" si="25"/>
        <v>0</v>
      </c>
      <c r="E59" s="57">
        <f t="shared" si="25"/>
        <v>0</v>
      </c>
      <c r="F59" s="57">
        <f t="shared" si="25"/>
        <v>0</v>
      </c>
      <c r="G59" s="57">
        <f t="shared" si="25"/>
        <v>0</v>
      </c>
      <c r="H59" s="57">
        <f t="shared" si="25"/>
        <v>0</v>
      </c>
      <c r="I59" s="57">
        <f t="shared" si="25"/>
        <v>0</v>
      </c>
      <c r="J59" s="57">
        <f t="shared" si="25"/>
        <v>0</v>
      </c>
      <c r="K59" s="57">
        <f>K44</f>
        <v>0</v>
      </c>
      <c r="L59" s="57">
        <f t="shared" ref="L59:X59" si="26">L44</f>
        <v>0</v>
      </c>
      <c r="M59" s="57">
        <f t="shared" si="26"/>
        <v>0</v>
      </c>
      <c r="N59" s="57">
        <f t="shared" si="26"/>
        <v>0</v>
      </c>
      <c r="O59" s="57">
        <f t="shared" si="26"/>
        <v>0</v>
      </c>
      <c r="P59" s="57">
        <f t="shared" si="26"/>
        <v>0</v>
      </c>
      <c r="Q59" s="57">
        <f t="shared" si="26"/>
        <v>16.40308260735998</v>
      </c>
      <c r="R59" s="57">
        <f t="shared" si="26"/>
        <v>16.49400868713245</v>
      </c>
      <c r="S59" s="57">
        <f t="shared" si="26"/>
        <v>16.585844027702642</v>
      </c>
      <c r="T59" s="57">
        <f t="shared" si="26"/>
        <v>16.678597721678535</v>
      </c>
      <c r="U59" s="57">
        <f t="shared" si="26"/>
        <v>16.772278952594188</v>
      </c>
      <c r="V59" s="57">
        <f t="shared" si="26"/>
        <v>16.866896995818998</v>
      </c>
      <c r="W59" s="57">
        <f t="shared" si="26"/>
        <v>16.962461219476054</v>
      </c>
      <c r="X59" s="57">
        <f t="shared" si="26"/>
        <v>17.058981085369684</v>
      </c>
    </row>
    <row r="60" spans="1:24" x14ac:dyDescent="0.25">
      <c r="A60" s="52" t="s">
        <v>43</v>
      </c>
      <c r="B60" s="53">
        <f>+B59+B58</f>
        <v>0</v>
      </c>
      <c r="C60" s="53">
        <f t="shared" ref="C60:X60" si="27">+C59+C58</f>
        <v>0</v>
      </c>
      <c r="D60" s="53">
        <f t="shared" si="27"/>
        <v>-0.26415580348353274</v>
      </c>
      <c r="E60" s="53">
        <f t="shared" si="27"/>
        <v>-0.2043027559855409</v>
      </c>
      <c r="F60" s="53">
        <f t="shared" si="27"/>
        <v>-0.47409740962421371</v>
      </c>
      <c r="G60" s="53">
        <f t="shared" si="27"/>
        <v>-10.419377702796323</v>
      </c>
      <c r="H60" s="53">
        <f t="shared" si="27"/>
        <v>2.6022035048703178</v>
      </c>
      <c r="I60" s="53">
        <f t="shared" si="27"/>
        <v>-4.6425022043746518</v>
      </c>
      <c r="J60" s="53">
        <f t="shared" si="27"/>
        <v>0.98048112237169949</v>
      </c>
      <c r="K60" s="53">
        <f t="shared" si="27"/>
        <v>33.258672689105744</v>
      </c>
      <c r="L60" s="53">
        <f t="shared" si="27"/>
        <v>12.774544551069935</v>
      </c>
      <c r="M60" s="53">
        <f t="shared" si="27"/>
        <v>16.918673355612171</v>
      </c>
      <c r="N60" s="53">
        <f t="shared" si="27"/>
        <v>29.401152963853487</v>
      </c>
      <c r="O60" s="53">
        <f t="shared" si="27"/>
        <v>4.8891540101861262</v>
      </c>
      <c r="P60" s="53">
        <f t="shared" si="27"/>
        <v>36.791031728998057</v>
      </c>
      <c r="Q60" s="53">
        <f t="shared" si="27"/>
        <v>272.0529997563134</v>
      </c>
      <c r="R60" s="53">
        <f t="shared" si="27"/>
        <v>357.55853652683612</v>
      </c>
      <c r="S60" s="53">
        <f t="shared" si="27"/>
        <v>346.30735545001431</v>
      </c>
      <c r="T60" s="53">
        <f t="shared" si="27"/>
        <v>487.07131687328399</v>
      </c>
      <c r="U60" s="53">
        <f t="shared" si="27"/>
        <v>523.74842740667361</v>
      </c>
      <c r="V60" s="53">
        <f t="shared" si="27"/>
        <v>479.73231593080527</v>
      </c>
      <c r="W60" s="53">
        <f t="shared" si="27"/>
        <v>629.55024665818939</v>
      </c>
      <c r="X60" s="53">
        <f t="shared" si="27"/>
        <v>584.54619961911544</v>
      </c>
    </row>
    <row r="61" spans="1:24" x14ac:dyDescent="0.25">
      <c r="A61" s="59" t="s">
        <v>75</v>
      </c>
      <c r="B61" s="60">
        <v>0</v>
      </c>
      <c r="C61" s="60">
        <v>0</v>
      </c>
      <c r="D61" s="60">
        <v>0</v>
      </c>
      <c r="E61" s="60">
        <v>0</v>
      </c>
      <c r="F61" s="60">
        <v>0</v>
      </c>
      <c r="G61" s="60">
        <v>0</v>
      </c>
      <c r="H61" s="60">
        <v>0</v>
      </c>
      <c r="I61" s="60">
        <v>0</v>
      </c>
      <c r="J61" s="60">
        <f>+J46</f>
        <v>0</v>
      </c>
      <c r="K61" s="60">
        <f t="shared" ref="K61:X61" si="28">+K46</f>
        <v>0</v>
      </c>
      <c r="L61" s="60">
        <f t="shared" si="28"/>
        <v>0</v>
      </c>
      <c r="M61" s="60">
        <f t="shared" si="28"/>
        <v>0</v>
      </c>
      <c r="N61" s="60">
        <f t="shared" si="28"/>
        <v>0</v>
      </c>
      <c r="O61" s="60">
        <f t="shared" si="28"/>
        <v>0</v>
      </c>
      <c r="P61" s="60">
        <f t="shared" si="28"/>
        <v>0</v>
      </c>
      <c r="Q61" s="60">
        <f t="shared" si="28"/>
        <v>108.69175122137089</v>
      </c>
      <c r="R61" s="60">
        <f t="shared" si="28"/>
        <v>108.69175122137089</v>
      </c>
      <c r="S61" s="60">
        <f t="shared" si="28"/>
        <v>108.69175122137089</v>
      </c>
      <c r="T61" s="60">
        <f t="shared" si="28"/>
        <v>217.38350244274179</v>
      </c>
      <c r="U61" s="60">
        <f t="shared" si="28"/>
        <v>217.38350244274179</v>
      </c>
      <c r="V61" s="60">
        <f t="shared" si="28"/>
        <v>217.38350244274179</v>
      </c>
      <c r="W61" s="60">
        <f t="shared" si="28"/>
        <v>217.38350244274179</v>
      </c>
      <c r="X61" s="60">
        <f t="shared" si="28"/>
        <v>217.38350244274179</v>
      </c>
    </row>
    <row r="62" spans="1:24" x14ac:dyDescent="0.25">
      <c r="A62" t="s">
        <v>76</v>
      </c>
      <c r="B62" s="43">
        <f>XNPV($B$3,B60:X60,$B$10:$X$10)</f>
        <v>1304.8361102540575</v>
      </c>
      <c r="C62" s="146"/>
      <c r="D62" s="147"/>
      <c r="E62" s="148"/>
      <c r="F62" s="149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</row>
    <row r="63" spans="1:24" x14ac:dyDescent="0.25">
      <c r="A63" t="s">
        <v>77</v>
      </c>
      <c r="B63" s="43">
        <f>+XNPV($B$3,B61:X61,$B$10:$X$10)</f>
        <v>476.5741782323243</v>
      </c>
      <c r="C63" s="146"/>
      <c r="D63" s="147"/>
      <c r="E63" s="148"/>
      <c r="F63" s="149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</row>
    <row r="64" spans="1:24" ht="15.75" thickBot="1" x14ac:dyDescent="0.3">
      <c r="A64" s="1" t="s">
        <v>78</v>
      </c>
      <c r="B64" s="74">
        <f>+B62-B63</f>
        <v>828.26193202173317</v>
      </c>
      <c r="C64" s="146"/>
      <c r="D64" s="147"/>
      <c r="E64" s="148"/>
      <c r="F64" s="149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5"/>
      <c r="R64" s="105"/>
      <c r="S64" s="105"/>
      <c r="T64" s="105"/>
      <c r="U64" s="105"/>
      <c r="V64" s="105"/>
      <c r="W64" s="105"/>
      <c r="X64" s="105"/>
    </row>
    <row r="65" spans="1:24" ht="16.5" thickTop="1" thickBot="1" x14ac:dyDescent="0.3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spans="1:24" ht="15.75" thickTop="1" x14ac:dyDescent="0.25">
      <c r="A66" s="77" t="str">
        <f>+A2</f>
        <v>Option 4:  750 MW in 2034 and 750 MW in 2037</v>
      </c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spans="1:24" x14ac:dyDescent="0.25">
      <c r="A67" s="79" t="s">
        <v>81</v>
      </c>
      <c r="B67" s="80" t="str">
        <f>+Overview!D10</f>
        <v>Step Change</v>
      </c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</row>
    <row r="68" spans="1:24" x14ac:dyDescent="0.25">
      <c r="A68" s="2" t="s">
        <v>36</v>
      </c>
      <c r="B68" s="1">
        <v>0</v>
      </c>
      <c r="C68" s="1">
        <f>+B68+1</f>
        <v>1</v>
      </c>
      <c r="D68" s="1">
        <f t="shared" ref="D68:X68" si="29">+C68+1</f>
        <v>2</v>
      </c>
      <c r="E68" s="1">
        <f t="shared" si="29"/>
        <v>3</v>
      </c>
      <c r="F68" s="1">
        <f t="shared" si="29"/>
        <v>4</v>
      </c>
      <c r="G68" s="1">
        <f t="shared" si="29"/>
        <v>5</v>
      </c>
      <c r="H68" s="8">
        <f t="shared" si="29"/>
        <v>6</v>
      </c>
      <c r="I68" s="1">
        <f t="shared" si="29"/>
        <v>7</v>
      </c>
      <c r="J68" s="1">
        <f t="shared" si="29"/>
        <v>8</v>
      </c>
      <c r="K68" s="1">
        <f t="shared" si="29"/>
        <v>9</v>
      </c>
      <c r="L68" s="1">
        <f t="shared" si="29"/>
        <v>10</v>
      </c>
      <c r="M68" s="1">
        <f t="shared" si="29"/>
        <v>11</v>
      </c>
      <c r="N68" s="1">
        <f t="shared" si="29"/>
        <v>12</v>
      </c>
      <c r="O68" s="1">
        <f t="shared" si="29"/>
        <v>13</v>
      </c>
      <c r="P68" s="1">
        <f t="shared" si="29"/>
        <v>14</v>
      </c>
      <c r="Q68" s="1">
        <f t="shared" si="29"/>
        <v>15</v>
      </c>
      <c r="R68" s="1">
        <f t="shared" si="29"/>
        <v>16</v>
      </c>
      <c r="S68" s="1">
        <f t="shared" si="29"/>
        <v>17</v>
      </c>
      <c r="T68" s="1">
        <f t="shared" si="29"/>
        <v>18</v>
      </c>
      <c r="U68" s="1">
        <f t="shared" si="29"/>
        <v>19</v>
      </c>
      <c r="V68" s="1">
        <f t="shared" si="29"/>
        <v>20</v>
      </c>
      <c r="W68" s="1">
        <f t="shared" si="29"/>
        <v>21</v>
      </c>
      <c r="X68" s="1">
        <f t="shared" si="29"/>
        <v>22</v>
      </c>
    </row>
    <row r="69" spans="1:24" x14ac:dyDescent="0.25">
      <c r="A69" t="s">
        <v>37</v>
      </c>
      <c r="B69" s="4">
        <v>1</v>
      </c>
      <c r="C69" s="4">
        <f>1/((1+$B$3)^((C70-$B$10)/365))</f>
        <v>0.94413876992960177</v>
      </c>
      <c r="D69" s="4">
        <f t="shared" ref="D69:X69" si="30">1/((1+$B$3)^((D70-$B$10)/365))</f>
        <v>0.89153802637356161</v>
      </c>
      <c r="E69" s="4">
        <f t="shared" si="30"/>
        <v>0.84186782471535571</v>
      </c>
      <c r="F69" s="4">
        <f t="shared" si="30"/>
        <v>0.79496489585963725</v>
      </c>
      <c r="G69" s="4">
        <f t="shared" si="30"/>
        <v>0.75055717891413165</v>
      </c>
      <c r="H69" s="4">
        <f t="shared" si="30"/>
        <v>0.70874143429096481</v>
      </c>
      <c r="I69" s="4">
        <f t="shared" si="30"/>
        <v>0.66925536760242199</v>
      </c>
      <c r="J69" s="4">
        <f t="shared" si="30"/>
        <v>0.63196918564912374</v>
      </c>
      <c r="K69" s="4">
        <f t="shared" si="30"/>
        <v>0.59666660957217577</v>
      </c>
      <c r="L69" s="4">
        <f t="shared" si="30"/>
        <v>0.56342456050252676</v>
      </c>
      <c r="M69" s="4">
        <f t="shared" si="30"/>
        <v>0.5320345236095626</v>
      </c>
      <c r="N69" s="4">
        <f t="shared" si="30"/>
        <v>0.50239331785605534</v>
      </c>
      <c r="O69" s="4">
        <f t="shared" si="30"/>
        <v>0.47432900914146753</v>
      </c>
      <c r="P69" s="4">
        <f t="shared" si="30"/>
        <v>0.44790274706465294</v>
      </c>
      <c r="Q69" s="4">
        <f t="shared" si="30"/>
        <v>0.42294876965500755</v>
      </c>
      <c r="R69" s="4">
        <f t="shared" si="30"/>
        <v>0.39938505161001664</v>
      </c>
      <c r="S69" s="4">
        <f t="shared" si="30"/>
        <v>0.37707491135535165</v>
      </c>
      <c r="T69" s="4">
        <f t="shared" si="30"/>
        <v>0.35606696067549731</v>
      </c>
      <c r="U69" s="4">
        <f t="shared" si="30"/>
        <v>0.33622942462275479</v>
      </c>
      <c r="V69" s="4">
        <f t="shared" si="30"/>
        <v>0.31749709596105269</v>
      </c>
      <c r="W69" s="4">
        <f t="shared" si="30"/>
        <v>0.29976131763688901</v>
      </c>
      <c r="X69" s="4">
        <f t="shared" si="30"/>
        <v>0.28306073431245427</v>
      </c>
    </row>
    <row r="70" spans="1:24" x14ac:dyDescent="0.25">
      <c r="A70" s="5" t="s">
        <v>79</v>
      </c>
      <c r="B70" s="6">
        <v>43647</v>
      </c>
      <c r="C70" s="6">
        <f>EDATE(B70,12)</f>
        <v>44013</v>
      </c>
      <c r="D70" s="6">
        <f t="shared" ref="D70:X70" si="31">EDATE(C70,12)</f>
        <v>44378</v>
      </c>
      <c r="E70" s="6">
        <f t="shared" si="31"/>
        <v>44743</v>
      </c>
      <c r="F70" s="6">
        <f t="shared" si="31"/>
        <v>45108</v>
      </c>
      <c r="G70" s="6">
        <f t="shared" si="31"/>
        <v>45474</v>
      </c>
      <c r="H70" s="6">
        <f t="shared" si="31"/>
        <v>45839</v>
      </c>
      <c r="I70" s="6">
        <f t="shared" si="31"/>
        <v>46204</v>
      </c>
      <c r="J70" s="6">
        <f t="shared" si="31"/>
        <v>46569</v>
      </c>
      <c r="K70" s="6">
        <f t="shared" si="31"/>
        <v>46935</v>
      </c>
      <c r="L70" s="6">
        <f t="shared" si="31"/>
        <v>47300</v>
      </c>
      <c r="M70" s="6">
        <f t="shared" si="31"/>
        <v>47665</v>
      </c>
      <c r="N70" s="6">
        <f t="shared" si="31"/>
        <v>48030</v>
      </c>
      <c r="O70" s="6">
        <f t="shared" si="31"/>
        <v>48396</v>
      </c>
      <c r="P70" s="6">
        <f t="shared" si="31"/>
        <v>48761</v>
      </c>
      <c r="Q70" s="6">
        <f t="shared" si="31"/>
        <v>49126</v>
      </c>
      <c r="R70" s="6">
        <f t="shared" si="31"/>
        <v>49491</v>
      </c>
      <c r="S70" s="6">
        <f t="shared" si="31"/>
        <v>49857</v>
      </c>
      <c r="T70" s="6">
        <f t="shared" si="31"/>
        <v>50222</v>
      </c>
      <c r="U70" s="6">
        <f t="shared" si="31"/>
        <v>50587</v>
      </c>
      <c r="V70" s="6">
        <f t="shared" si="31"/>
        <v>50952</v>
      </c>
      <c r="W70" s="6">
        <f t="shared" si="31"/>
        <v>51318</v>
      </c>
      <c r="X70" s="6">
        <f t="shared" si="31"/>
        <v>51683</v>
      </c>
    </row>
    <row r="71" spans="1:24" x14ac:dyDescent="0.25">
      <c r="A71" s="50" t="s">
        <v>41</v>
      </c>
      <c r="B71" s="51" t="s">
        <v>38</v>
      </c>
      <c r="C71" s="51" t="s">
        <v>4</v>
      </c>
      <c r="D71" s="51" t="s">
        <v>5</v>
      </c>
      <c r="E71" s="51" t="s">
        <v>6</v>
      </c>
      <c r="F71" s="51" t="s">
        <v>7</v>
      </c>
      <c r="G71" s="51" t="s">
        <v>8</v>
      </c>
      <c r="H71" s="51" t="s">
        <v>9</v>
      </c>
      <c r="I71" s="51" t="s">
        <v>10</v>
      </c>
      <c r="J71" s="51" t="s">
        <v>11</v>
      </c>
      <c r="K71" s="51" t="s">
        <v>12</v>
      </c>
      <c r="L71" s="51" t="s">
        <v>13</v>
      </c>
      <c r="M71" s="51" t="s">
        <v>14</v>
      </c>
      <c r="N71" s="51" t="s">
        <v>15</v>
      </c>
      <c r="O71" s="51" t="s">
        <v>16</v>
      </c>
      <c r="P71" s="51" t="s">
        <v>17</v>
      </c>
      <c r="Q71" s="51" t="s">
        <v>18</v>
      </c>
      <c r="R71" s="51" t="s">
        <v>19</v>
      </c>
      <c r="S71" s="51" t="s">
        <v>20</v>
      </c>
      <c r="T71" s="51" t="s">
        <v>21</v>
      </c>
      <c r="U71" s="51" t="s">
        <v>22</v>
      </c>
      <c r="V71" s="51" t="s">
        <v>23</v>
      </c>
      <c r="W71" s="51" t="s">
        <v>24</v>
      </c>
      <c r="X71" s="51" t="s">
        <v>25</v>
      </c>
    </row>
    <row r="72" spans="1:24" x14ac:dyDescent="0.25">
      <c r="A72" s="58" t="s">
        <v>44</v>
      </c>
      <c r="B72" s="83">
        <v>0</v>
      </c>
      <c r="C72" s="83">
        <v>0</v>
      </c>
      <c r="D72" s="83">
        <v>-0.10962765618978665</v>
      </c>
      <c r="E72" s="83">
        <v>-7.524939169661593E-2</v>
      </c>
      <c r="F72" s="83">
        <v>-6.6473910310378415E-2</v>
      </c>
      <c r="G72" s="83">
        <v>-4.1614507900976605</v>
      </c>
      <c r="H72" s="83">
        <v>-27.493195558494335</v>
      </c>
      <c r="I72" s="83">
        <v>4.010749989890428</v>
      </c>
      <c r="J72" s="83">
        <v>-7.0665325181712433</v>
      </c>
      <c r="K72" s="83">
        <v>4.081334720646737</v>
      </c>
      <c r="L72" s="83">
        <v>1.2481969101213508</v>
      </c>
      <c r="M72" s="83">
        <v>-4.2310291675412373</v>
      </c>
      <c r="N72" s="83">
        <v>-3.5940595200754615</v>
      </c>
      <c r="O72" s="83">
        <v>31.431130979433874</v>
      </c>
      <c r="P72" s="83">
        <v>56.172561104675879</v>
      </c>
      <c r="Q72" s="83">
        <v>155.31999129264022</v>
      </c>
      <c r="R72" s="83">
        <v>154.72791755009212</v>
      </c>
      <c r="S72" s="83">
        <v>149.94791670057066</v>
      </c>
      <c r="T72" s="83">
        <v>265.34243878008374</v>
      </c>
      <c r="U72" s="83">
        <v>250.80604497896366</v>
      </c>
      <c r="V72" s="83">
        <v>245.75501597888478</v>
      </c>
      <c r="W72" s="83">
        <v>228.97726545105934</v>
      </c>
      <c r="X72" s="83">
        <v>237.68315503442363</v>
      </c>
    </row>
    <row r="73" spans="1:24" x14ac:dyDescent="0.25">
      <c r="A73" s="54" t="s">
        <v>46</v>
      </c>
      <c r="B73" s="55">
        <f t="shared" ref="B73:X73" si="32">+B72/B69</f>
        <v>0</v>
      </c>
      <c r="C73" s="55">
        <f t="shared" si="32"/>
        <v>0</v>
      </c>
      <c r="D73" s="55">
        <f t="shared" si="32"/>
        <v>-0.12296464418428718</v>
      </c>
      <c r="E73" s="55">
        <f t="shared" si="32"/>
        <v>-8.9383855146214358E-2</v>
      </c>
      <c r="F73" s="55">
        <f t="shared" si="32"/>
        <v>-8.3618673801308788E-2</v>
      </c>
      <c r="G73" s="55">
        <f t="shared" si="32"/>
        <v>-5.5444820288285541</v>
      </c>
      <c r="H73" s="55">
        <f t="shared" si="32"/>
        <v>-38.79157366607037</v>
      </c>
      <c r="I73" s="55">
        <f t="shared" si="32"/>
        <v>5.9928544230564249</v>
      </c>
      <c r="J73" s="55">
        <f t="shared" si="32"/>
        <v>-11.18176752702411</v>
      </c>
      <c r="K73" s="55">
        <f t="shared" si="32"/>
        <v>6.8402264433284641</v>
      </c>
      <c r="L73" s="55">
        <f t="shared" si="32"/>
        <v>2.2153753982752642</v>
      </c>
      <c r="M73" s="55">
        <f t="shared" si="32"/>
        <v>-7.9525462724411637</v>
      </c>
      <c r="N73" s="55">
        <f t="shared" si="32"/>
        <v>-7.1538760416101388</v>
      </c>
      <c r="O73" s="55">
        <f t="shared" si="32"/>
        <v>66.264407981970194</v>
      </c>
      <c r="P73" s="55">
        <f t="shared" si="32"/>
        <v>125.41240586891868</v>
      </c>
      <c r="Q73" s="55">
        <f t="shared" si="32"/>
        <v>367.23121672474002</v>
      </c>
      <c r="R73" s="55">
        <f t="shared" si="32"/>
        <v>387.41539505884577</v>
      </c>
      <c r="S73" s="55">
        <f t="shared" si="32"/>
        <v>397.66081535788317</v>
      </c>
      <c r="T73" s="55">
        <f t="shared" si="32"/>
        <v>745.2037624515923</v>
      </c>
      <c r="U73" s="55">
        <f t="shared" si="32"/>
        <v>745.93722801139404</v>
      </c>
      <c r="V73" s="55">
        <f t="shared" si="32"/>
        <v>774.03862619591177</v>
      </c>
      <c r="W73" s="55">
        <f t="shared" si="32"/>
        <v>763.86528874425096</v>
      </c>
      <c r="X73" s="55">
        <f t="shared" si="32"/>
        <v>839.6896009322827</v>
      </c>
    </row>
    <row r="74" spans="1:24" x14ac:dyDescent="0.25">
      <c r="A74" s="56" t="s">
        <v>42</v>
      </c>
      <c r="B74" s="56">
        <f t="shared" ref="B74:J74" si="33">B59</f>
        <v>0</v>
      </c>
      <c r="C74" s="56">
        <f t="shared" si="33"/>
        <v>0</v>
      </c>
      <c r="D74" s="56">
        <f t="shared" si="33"/>
        <v>0</v>
      </c>
      <c r="E74" s="56">
        <f t="shared" si="33"/>
        <v>0</v>
      </c>
      <c r="F74" s="56">
        <f t="shared" si="33"/>
        <v>0</v>
      </c>
      <c r="G74" s="56">
        <f t="shared" si="33"/>
        <v>0</v>
      </c>
      <c r="H74" s="56">
        <f t="shared" si="33"/>
        <v>0</v>
      </c>
      <c r="I74" s="57">
        <f t="shared" si="33"/>
        <v>0</v>
      </c>
      <c r="J74" s="57">
        <f t="shared" si="33"/>
        <v>0</v>
      </c>
      <c r="K74" s="57">
        <f>K59</f>
        <v>0</v>
      </c>
      <c r="L74" s="57">
        <f t="shared" ref="L74:X74" si="34">L59</f>
        <v>0</v>
      </c>
      <c r="M74" s="57">
        <f t="shared" si="34"/>
        <v>0</v>
      </c>
      <c r="N74" s="57">
        <f t="shared" si="34"/>
        <v>0</v>
      </c>
      <c r="O74" s="57">
        <f t="shared" si="34"/>
        <v>0</v>
      </c>
      <c r="P74" s="57">
        <f t="shared" si="34"/>
        <v>0</v>
      </c>
      <c r="Q74" s="57">
        <f t="shared" si="34"/>
        <v>16.40308260735998</v>
      </c>
      <c r="R74" s="57">
        <f t="shared" si="34"/>
        <v>16.49400868713245</v>
      </c>
      <c r="S74" s="57">
        <f t="shared" si="34"/>
        <v>16.585844027702642</v>
      </c>
      <c r="T74" s="57">
        <f t="shared" si="34"/>
        <v>16.678597721678535</v>
      </c>
      <c r="U74" s="57">
        <f t="shared" si="34"/>
        <v>16.772278952594188</v>
      </c>
      <c r="V74" s="57">
        <f t="shared" si="34"/>
        <v>16.866896995818998</v>
      </c>
      <c r="W74" s="57">
        <f t="shared" si="34"/>
        <v>16.962461219476054</v>
      </c>
      <c r="X74" s="57">
        <f t="shared" si="34"/>
        <v>17.058981085369684</v>
      </c>
    </row>
    <row r="75" spans="1:24" x14ac:dyDescent="0.25">
      <c r="A75" s="52" t="s">
        <v>43</v>
      </c>
      <c r="B75" s="52">
        <f>+B74+B73</f>
        <v>0</v>
      </c>
      <c r="C75" s="53">
        <f t="shared" ref="C75:X75" si="35">+C74+C73</f>
        <v>0</v>
      </c>
      <c r="D75" s="53">
        <f t="shared" si="35"/>
        <v>-0.12296464418428718</v>
      </c>
      <c r="E75" s="53">
        <f t="shared" si="35"/>
        <v>-8.9383855146214358E-2</v>
      </c>
      <c r="F75" s="53">
        <f t="shared" si="35"/>
        <v>-8.3618673801308788E-2</v>
      </c>
      <c r="G75" s="53">
        <f t="shared" si="35"/>
        <v>-5.5444820288285541</v>
      </c>
      <c r="H75" s="53">
        <f t="shared" si="35"/>
        <v>-38.79157366607037</v>
      </c>
      <c r="I75" s="53">
        <f t="shared" si="35"/>
        <v>5.9928544230564249</v>
      </c>
      <c r="J75" s="53">
        <f t="shared" si="35"/>
        <v>-11.18176752702411</v>
      </c>
      <c r="K75" s="53">
        <f t="shared" si="35"/>
        <v>6.8402264433284641</v>
      </c>
      <c r="L75" s="53">
        <f t="shared" si="35"/>
        <v>2.2153753982752642</v>
      </c>
      <c r="M75" s="53">
        <f t="shared" si="35"/>
        <v>-7.9525462724411637</v>
      </c>
      <c r="N75" s="53">
        <f t="shared" si="35"/>
        <v>-7.1538760416101388</v>
      </c>
      <c r="O75" s="53">
        <f t="shared" si="35"/>
        <v>66.264407981970194</v>
      </c>
      <c r="P75" s="53">
        <f t="shared" si="35"/>
        <v>125.41240586891868</v>
      </c>
      <c r="Q75" s="53">
        <f t="shared" si="35"/>
        <v>383.6342993321</v>
      </c>
      <c r="R75" s="53">
        <f t="shared" si="35"/>
        <v>403.90940374597824</v>
      </c>
      <c r="S75" s="53">
        <f t="shared" si="35"/>
        <v>414.24665938558582</v>
      </c>
      <c r="T75" s="53">
        <f t="shared" si="35"/>
        <v>761.88236017327085</v>
      </c>
      <c r="U75" s="53">
        <f t="shared" si="35"/>
        <v>762.70950696398825</v>
      </c>
      <c r="V75" s="53">
        <f t="shared" si="35"/>
        <v>790.90552319173082</v>
      </c>
      <c r="W75" s="53">
        <f t="shared" si="35"/>
        <v>780.827749963727</v>
      </c>
      <c r="X75" s="53">
        <f t="shared" si="35"/>
        <v>856.74858201765244</v>
      </c>
    </row>
    <row r="76" spans="1:24" x14ac:dyDescent="0.25">
      <c r="A76" s="59" t="s">
        <v>75</v>
      </c>
      <c r="B76" s="59">
        <v>0</v>
      </c>
      <c r="C76" s="59">
        <v>0</v>
      </c>
      <c r="D76" s="59">
        <v>0</v>
      </c>
      <c r="E76" s="59">
        <v>0</v>
      </c>
      <c r="F76" s="59">
        <v>0</v>
      </c>
      <c r="G76" s="59">
        <v>0</v>
      </c>
      <c r="H76" s="59">
        <v>0</v>
      </c>
      <c r="I76" s="59">
        <v>0</v>
      </c>
      <c r="J76" s="60">
        <f>+J61</f>
        <v>0</v>
      </c>
      <c r="K76" s="60">
        <f t="shared" ref="K76:X76" si="36">+K61</f>
        <v>0</v>
      </c>
      <c r="L76" s="60">
        <f t="shared" si="36"/>
        <v>0</v>
      </c>
      <c r="M76" s="60">
        <f t="shared" si="36"/>
        <v>0</v>
      </c>
      <c r="N76" s="60">
        <f t="shared" si="36"/>
        <v>0</v>
      </c>
      <c r="O76" s="60">
        <f t="shared" si="36"/>
        <v>0</v>
      </c>
      <c r="P76" s="60">
        <f t="shared" si="36"/>
        <v>0</v>
      </c>
      <c r="Q76" s="60">
        <f t="shared" si="36"/>
        <v>108.69175122137089</v>
      </c>
      <c r="R76" s="60">
        <f t="shared" si="36"/>
        <v>108.69175122137089</v>
      </c>
      <c r="S76" s="60">
        <f t="shared" si="36"/>
        <v>108.69175122137089</v>
      </c>
      <c r="T76" s="60">
        <f t="shared" si="36"/>
        <v>217.38350244274179</v>
      </c>
      <c r="U76" s="60">
        <f t="shared" si="36"/>
        <v>217.38350244274179</v>
      </c>
      <c r="V76" s="60">
        <f t="shared" si="36"/>
        <v>217.38350244274179</v>
      </c>
      <c r="W76" s="60">
        <f t="shared" si="36"/>
        <v>217.38350244274179</v>
      </c>
      <c r="X76" s="60">
        <f t="shared" si="36"/>
        <v>217.38350244274179</v>
      </c>
    </row>
    <row r="77" spans="1:24" x14ac:dyDescent="0.25">
      <c r="A77" t="s">
        <v>76</v>
      </c>
      <c r="B77" s="43">
        <f>XNPV($B$3,B75:X75,$B$10:$X$10)</f>
        <v>1785.3319702966471</v>
      </c>
      <c r="C77" s="146"/>
      <c r="D77" s="147"/>
      <c r="E77" s="148"/>
      <c r="F77" s="149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</row>
    <row r="78" spans="1:24" x14ac:dyDescent="0.25">
      <c r="A78" t="s">
        <v>77</v>
      </c>
      <c r="B78" s="43">
        <f>+XNPV($B$3,B76:X76,$B$10:$X$10)</f>
        <v>476.5741782323243</v>
      </c>
      <c r="C78" s="146"/>
      <c r="D78" s="147"/>
      <c r="E78" s="148"/>
      <c r="F78" s="149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</row>
    <row r="79" spans="1:24" ht="15.75" thickBot="1" x14ac:dyDescent="0.3">
      <c r="A79" s="1" t="s">
        <v>78</v>
      </c>
      <c r="B79" s="74">
        <f>+B77-B78</f>
        <v>1308.7577920643228</v>
      </c>
      <c r="C79" s="146"/>
      <c r="D79" s="147"/>
      <c r="E79" s="148"/>
      <c r="F79" s="149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</row>
    <row r="80" spans="1:24" s="85" customFormat="1" ht="15.75" thickTop="1" x14ac:dyDescent="0.25"/>
    <row r="81" s="85" customFormat="1" x14ac:dyDescent="0.25"/>
    <row r="82" s="85" customFormat="1" x14ac:dyDescent="0.25"/>
    <row r="83" s="85" customFormat="1" x14ac:dyDescent="0.25"/>
    <row r="84" s="85" customFormat="1" x14ac:dyDescent="0.25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sNetworks Document" ma:contentTypeID="0x01010040455D106F859F468E6D452FBFEBB26800E54D1C6798218F48B9029ABA5949F88B" ma:contentTypeVersion="14" ma:contentTypeDescription="TasNetworks base Document content type " ma:contentTypeScope="" ma:versionID="3a79b69d5c30f16ac78c1a7d301b5d87">
  <xsd:schema xmlns:xsd="http://www.w3.org/2001/XMLSchema" xmlns:xs="http://www.w3.org/2001/XMLSchema" xmlns:p="http://schemas.microsoft.com/office/2006/metadata/properties" xmlns:ns1="http://schemas.microsoft.com/sharepoint/v3" xmlns:ns2="200fb119-eb52-4b14-8105-5afb3c90cb4b" xmlns:ns3="http://schemas.microsoft.com/sharepoint/v3/fields" targetNamespace="http://schemas.microsoft.com/office/2006/metadata/properties" ma:root="true" ma:fieldsID="809714e8862413892c62fb811fab5506" ns1:_="" ns2:_="" ns3:_="">
    <xsd:import namespace="http://schemas.microsoft.com/sharepoint/v3"/>
    <xsd:import namespace="200fb119-eb52-4b14-8105-5afb3c90cb4b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1:_dlc_Exempt" minOccurs="0"/>
                <xsd:element ref="ns3:_Ver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fb119-eb52-4b14-8105-5afb3c90cb4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8" nillable="true" ma:displayName="Record Number" ma:internalName="Record_x0020_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Version" ma:index="10" nillable="true" ma:displayName="Version" ma:internalName="_Ver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ersion xmlns="http://schemas.microsoft.com/sharepoint/v3/fields" xsi:nil="true"/>
    <Record_x0020_Number xmlns="200fb119-eb52-4b14-8105-5afb3c90cb4b">R0001466429</Record_x0020_Numb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TasNetworks Document</p:Name>
  <p:Description/>
  <p:Statement/>
  <p:PolicyItems>
    <p:PolicyItem featureId="Microsoft.Office.RecordsManagement.PolicyFeatures.PolicyAudit" staticId="0x01010040455D106F859F468E6D452FBFEBB268|8138272" UniqueId="d778febe-f478-4164-8b66-0d09d8b8933a">
      <p:Name>Auditing</p:Name>
      <p:Description>Audits user actions on documents and list items to the Audit Log.</p:Description>
      <p:CustomData>
        <Audit>
          <Update/>
          <View/>
          <CheckInOut/>
          <MoveCopy/>
          <DeleteRestore/>
        </Audit>
      </p:CustomData>
    </p:PolicyItem>
  </p:PolicyItems>
</p:Policy>
</file>

<file path=customXml/item5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Policy Auditing</Name>
    <Synchronization>Synchronous</Synchronization>
    <Type>10001</Type>
    <SequenceNumber>1100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Version=15.0.0.0,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Version=15.0.0.0, Culture=neutral, PublicKeyToken=71e9bce111e9429c</Assembly>
    <Class>Microsoft.Office.RecordsManagement.Internal.AuditHandler</Class>
    <Data/>
    <Filter/>
  </Receiver>
</spe:Receivers>
</file>

<file path=customXml/itemProps1.xml><?xml version="1.0" encoding="utf-8"?>
<ds:datastoreItem xmlns:ds="http://schemas.openxmlformats.org/officeDocument/2006/customXml" ds:itemID="{D6ED2760-559D-4553-BED6-6376D120D6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0fb119-eb52-4b14-8105-5afb3c90cb4b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FF9CED-22E1-4084-8733-5D92FFB0D2AF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sharepoint/v3/fields"/>
    <ds:schemaRef ds:uri="200fb119-eb52-4b14-8105-5afb3c90cb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73A97F-4CE2-44CE-A81D-5358BA3349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53A778-F506-4207-917D-960EF084C2FE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6FCD65E8-DA3B-4C1F-9E73-F0528031B38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Overview</vt:lpstr>
      <vt:lpstr>Results</vt:lpstr>
      <vt:lpstr>FCAS benefits</vt:lpstr>
      <vt:lpstr>Project costs</vt:lpstr>
      <vt:lpstr>Option 1</vt:lpstr>
      <vt:lpstr>Option 2</vt:lpstr>
      <vt:lpstr>Option 3</vt:lpstr>
      <vt:lpstr>Option 4</vt:lpstr>
      <vt:lpstr>Results!_Ref24456989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Harding</dc:creator>
  <cp:lastModifiedBy>Prateek Beri</cp:lastModifiedBy>
  <cp:lastPrinted>2019-11-30T00:43:13Z</cp:lastPrinted>
  <dcterms:created xsi:type="dcterms:W3CDTF">2019-11-06T04:09:51Z</dcterms:created>
  <dcterms:modified xsi:type="dcterms:W3CDTF">2020-11-09T23:09:01Z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0x01010040455D106F859F468E6D452FBFEBB26800E54D1C6798218F48B9029ABA5949F88B</vt:lpwstr>
  </property>
  <property fmtid="{D5CDD505-2E9C-101B-9397-08002B2CF9AE}" pid="3" name="RecordPoint_WorkflowType">
    <vt:lpwstr>ActiveSubmitStub</vt:lpwstr>
  </property>
  <property fmtid="{D5CDD505-2E9C-101B-9397-08002B2CF9AE}" pid="4" name="RecordPoint_ActiveItemSiteId">
    <vt:lpwstr>{bed8f96d-0f75-4c3d-baed-50b4a86a653e}</vt:lpwstr>
  </property>
  <property fmtid="{D5CDD505-2E9C-101B-9397-08002B2CF9AE}" pid="5" name="RecordPoint_ActiveItemListId">
    <vt:lpwstr>{6f96c9de-072c-4d01-b20e-5234c7bab483}</vt:lpwstr>
  </property>
  <property fmtid="{D5CDD505-2E9C-101B-9397-08002B2CF9AE}" pid="6" name="RecordPoint_ActiveItemUniqueId">
    <vt:lpwstr>{ca59ac8d-1d93-41fa-a6a7-9cad5343cf20}</vt:lpwstr>
  </property>
  <property fmtid="{D5CDD505-2E9C-101B-9397-08002B2CF9AE}" pid="7" name="RecordPoint_ActiveItemWebId">
    <vt:lpwstr>{df930e5c-5eaa-41ac-aa83-59eb19ae5870}</vt:lpwstr>
  </property>
  <property fmtid="{D5CDD505-2E9C-101B-9397-08002B2CF9AE}" pid="8" name="RecordPoint_RecordNumberSubmitted">
    <vt:lpwstr>R0001466429</vt:lpwstr>
  </property>
  <property fmtid="{D5CDD505-2E9C-101B-9397-08002B2CF9AE}" pid="9" name="RecordPoint_SubmissionCompleted">
    <vt:lpwstr>2019-12-19T16:47:20.5278046+11:00</vt:lpwstr>
  </property>
</Properties>
</file>