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NAD.tasnetworks.com.au\user$\user_folders\berip\My Documents\RIT-T\Project Marinus\Discounting work\"/>
    </mc:Choice>
  </mc:AlternateContent>
  <bookViews>
    <workbookView xWindow="-120" yWindow="-120" windowWidth="19320" windowHeight="6120"/>
  </bookViews>
  <sheets>
    <sheet name="Summary sheet" sheetId="1" r:id="rId1"/>
    <sheet name="Approach A - Entire life" sheetId="7" r:id="rId2"/>
    <sheet name="Approach B - Terminal value" sheetId="8" r:id="rId3"/>
    <sheet name="Approach C - Annualised" sheetId="9" r:id="rId4"/>
    <sheet name="Figures" sheetId="2"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 r="AG25" i="1"/>
  <c r="AG12" i="2" l="1"/>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B13" i="2"/>
  <c r="B12" i="2"/>
  <c r="B5" i="2"/>
  <c r="B9" i="2" s="1"/>
  <c r="B7" i="2"/>
  <c r="AJ27" i="1" l="1"/>
  <c r="AG24" i="1" l="1"/>
  <c r="G10" i="1" l="1"/>
  <c r="D22" i="1" l="1"/>
  <c r="E22" i="1" s="1"/>
  <c r="F22" i="1" s="1"/>
  <c r="G22" i="1" s="1"/>
  <c r="H22" i="1" s="1"/>
  <c r="I22" i="1" s="1"/>
  <c r="J22" i="1" s="1"/>
  <c r="K22" i="1" s="1"/>
  <c r="L22" i="1" s="1"/>
  <c r="M22" i="1" s="1"/>
  <c r="N22" i="1" s="1"/>
  <c r="O22" i="1" s="1"/>
  <c r="P22" i="1" s="1"/>
  <c r="Q22" i="1" s="1"/>
  <c r="R22" i="1" s="1"/>
  <c r="S22" i="1" s="1"/>
  <c r="T22" i="1" s="1"/>
  <c r="U22" i="1" s="1"/>
  <c r="V22" i="1" s="1"/>
  <c r="W22" i="1" s="1"/>
  <c r="X22" i="1" s="1"/>
  <c r="Y22" i="1" s="1"/>
  <c r="Z22" i="1" s="1"/>
  <c r="AA22" i="1" s="1"/>
  <c r="AB22" i="1" s="1"/>
  <c r="AC22" i="1" s="1"/>
  <c r="AD22" i="1" s="1"/>
  <c r="AE22" i="1" s="1"/>
  <c r="AF22" i="1" s="1"/>
  <c r="AG22" i="1" s="1"/>
  <c r="D32" i="1" l="1"/>
  <c r="E32" i="1" l="1"/>
  <c r="F32" i="1" s="1"/>
  <c r="G32" i="1" s="1"/>
  <c r="H32" i="1" s="1"/>
  <c r="I32" i="1" s="1"/>
  <c r="J32" i="1" s="1"/>
  <c r="K32" i="1" s="1"/>
  <c r="L32" i="1" s="1"/>
  <c r="M32" i="1" s="1"/>
  <c r="N32" i="1" s="1"/>
  <c r="O32" i="1" s="1"/>
  <c r="P32" i="1" s="1"/>
  <c r="Q32" i="1" s="1"/>
  <c r="R32" i="1" s="1"/>
  <c r="S32" i="1" s="1"/>
  <c r="T32" i="1" s="1"/>
  <c r="U32" i="1" s="1"/>
  <c r="V32" i="1" s="1"/>
  <c r="W32" i="1" s="1"/>
  <c r="X32" i="1" s="1"/>
  <c r="Y32" i="1" s="1"/>
  <c r="Z32" i="1" s="1"/>
  <c r="AA32" i="1" s="1"/>
  <c r="AB32" i="1" s="1"/>
  <c r="AC32" i="1" s="1"/>
  <c r="AD32" i="1" s="1"/>
  <c r="AE32" i="1" s="1"/>
  <c r="AF32" i="1" s="1"/>
  <c r="AG32" i="1" s="1"/>
  <c r="C34" i="1"/>
  <c r="D30" i="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AF30" i="1" s="1"/>
  <c r="AG30" i="1" s="1"/>
  <c r="D17" i="1"/>
  <c r="D25" i="1" s="1"/>
  <c r="C16" i="1"/>
  <c r="D33" i="1"/>
  <c r="D14" i="1"/>
  <c r="E14" i="1" s="1"/>
  <c r="F14" i="1" s="1"/>
  <c r="G14" i="1" s="1"/>
  <c r="H14" i="1" s="1"/>
  <c r="I14" i="1" s="1"/>
  <c r="J14" i="1" s="1"/>
  <c r="K14" i="1" s="1"/>
  <c r="L14" i="1" s="1"/>
  <c r="M14" i="1" s="1"/>
  <c r="N14" i="1" s="1"/>
  <c r="O14" i="1" s="1"/>
  <c r="P14" i="1" s="1"/>
  <c r="Q14" i="1" s="1"/>
  <c r="R14" i="1" s="1"/>
  <c r="S14" i="1" s="1"/>
  <c r="T14" i="1" s="1"/>
  <c r="U14" i="1" s="1"/>
  <c r="V14" i="1" s="1"/>
  <c r="W14" i="1" s="1"/>
  <c r="X14" i="1" s="1"/>
  <c r="Y14" i="1" s="1"/>
  <c r="Z14" i="1" s="1"/>
  <c r="AA14" i="1" s="1"/>
  <c r="AB14" i="1" s="1"/>
  <c r="AC14" i="1" s="1"/>
  <c r="AD14" i="1" s="1"/>
  <c r="AE14" i="1" s="1"/>
  <c r="AF14" i="1" s="1"/>
  <c r="AG14" i="1" s="1"/>
  <c r="AH14" i="1" s="1"/>
  <c r="AI14" i="1" s="1"/>
  <c r="AJ14" i="1" s="1"/>
  <c r="AK14" i="1" s="1"/>
  <c r="AL14" i="1" s="1"/>
  <c r="AM14" i="1" s="1"/>
  <c r="AN14" i="1" s="1"/>
  <c r="AO14" i="1" s="1"/>
  <c r="AP14" i="1" s="1"/>
  <c r="AQ14" i="1" s="1"/>
  <c r="AR14" i="1" s="1"/>
  <c r="AS14" i="1" s="1"/>
  <c r="AT14" i="1" s="1"/>
  <c r="AU14" i="1" s="1"/>
  <c r="AV14" i="1" s="1"/>
  <c r="AW14" i="1" s="1"/>
  <c r="AX14" i="1" s="1"/>
  <c r="AY14" i="1" s="1"/>
  <c r="AZ14" i="1" s="1"/>
  <c r="BA14" i="1" s="1"/>
  <c r="BB14" i="1" s="1"/>
  <c r="BC14" i="1" s="1"/>
  <c r="BD14" i="1" s="1"/>
  <c r="BE14" i="1" s="1"/>
  <c r="BF14" i="1" s="1"/>
  <c r="BG14" i="1" s="1"/>
  <c r="BH14" i="1" s="1"/>
  <c r="BI14" i="1" s="1"/>
  <c r="BJ14" i="1" s="1"/>
  <c r="BK14" i="1" s="1"/>
  <c r="E25" i="1" l="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E17" i="1"/>
  <c r="E33" i="1" s="1"/>
  <c r="C18" i="1"/>
  <c r="C24" i="1"/>
  <c r="C26" i="1" s="1"/>
  <c r="F17" i="1"/>
  <c r="F33" i="1" s="1"/>
  <c r="G17" i="1" l="1"/>
  <c r="G33" i="1" s="1"/>
  <c r="H17" i="1" l="1"/>
  <c r="H33" i="1" l="1"/>
  <c r="I17" i="1"/>
  <c r="I33" i="1" s="1"/>
  <c r="J17" i="1" l="1"/>
  <c r="J33" i="1" l="1"/>
  <c r="K17" i="1"/>
  <c r="K33" i="1" s="1"/>
  <c r="L17" i="1" l="1"/>
  <c r="L33" i="1" l="1"/>
  <c r="M17" i="1"/>
  <c r="M33" i="1" s="1"/>
  <c r="N17" i="1" l="1"/>
  <c r="N33" i="1" s="1"/>
  <c r="O17" i="1" l="1"/>
  <c r="O33" i="1" s="1"/>
  <c r="P17" i="1" l="1"/>
  <c r="P33" i="1" s="1"/>
  <c r="Q17" i="1" l="1"/>
  <c r="Q33" i="1" s="1"/>
  <c r="R17" i="1" l="1"/>
  <c r="R33" i="1" s="1"/>
  <c r="S17" i="1" l="1"/>
  <c r="S33" i="1" s="1"/>
  <c r="T17" i="1" l="1"/>
  <c r="T33" i="1" s="1"/>
  <c r="U17" i="1" l="1"/>
  <c r="U33" i="1" s="1"/>
  <c r="V17" i="1" l="1"/>
  <c r="V33" i="1" s="1"/>
  <c r="W17" i="1" l="1"/>
  <c r="W33" i="1" s="1"/>
  <c r="X17" i="1" l="1"/>
  <c r="X33" i="1" s="1"/>
  <c r="Y17" i="1" l="1"/>
  <c r="Y33" i="1" s="1"/>
  <c r="Z17" i="1" l="1"/>
  <c r="Z33" i="1" s="1"/>
  <c r="AA17" i="1" l="1"/>
  <c r="AA33" i="1" s="1"/>
  <c r="AB17" i="1" l="1"/>
  <c r="AB33" i="1" s="1"/>
  <c r="AC17" i="1" l="1"/>
  <c r="AC33" i="1" s="1"/>
  <c r="AD17" i="1" l="1"/>
  <c r="AD33" i="1" s="1"/>
  <c r="AE17" i="1" l="1"/>
  <c r="AE33" i="1" s="1"/>
  <c r="AF17" i="1" l="1"/>
  <c r="AF33" i="1" s="1"/>
  <c r="AG17" i="1" l="1"/>
  <c r="AG33" i="1" s="1"/>
  <c r="C35" i="1" s="1"/>
  <c r="C36" i="1" l="1"/>
  <c r="C37" i="1"/>
  <c r="AH17" i="1"/>
  <c r="AI17" i="1" l="1"/>
  <c r="AJ17" i="1" l="1"/>
  <c r="AK17" i="1" l="1"/>
  <c r="AL17" i="1" l="1"/>
  <c r="AM17" i="1" l="1"/>
  <c r="AN17" i="1" l="1"/>
  <c r="AO17" i="1" l="1"/>
  <c r="AP17" i="1" l="1"/>
  <c r="AQ17" i="1" l="1"/>
  <c r="AR17" i="1" l="1"/>
  <c r="AS17" i="1" l="1"/>
  <c r="AT17" i="1" l="1"/>
  <c r="AU17" i="1" l="1"/>
  <c r="AV17" i="1" l="1"/>
  <c r="AW17" i="1" l="1"/>
  <c r="AX17" i="1" l="1"/>
  <c r="AY17" i="1" l="1"/>
  <c r="AZ17" i="1" l="1"/>
  <c r="BA17" i="1" l="1"/>
  <c r="BB17" i="1" l="1"/>
  <c r="BC17" i="1" l="1"/>
  <c r="BD17" i="1" l="1"/>
  <c r="BE17" i="1" l="1"/>
  <c r="BF17" i="1" l="1"/>
  <c r="BG17" i="1" l="1"/>
  <c r="BH17" i="1" l="1"/>
  <c r="BI17" i="1" l="1"/>
  <c r="BJ17" i="1" l="1"/>
  <c r="BK17" i="1" l="1"/>
  <c r="C19" i="1" s="1"/>
  <c r="C21" i="1" l="1"/>
  <c r="C20" i="1"/>
  <c r="C28" i="1"/>
  <c r="C29" i="1" l="1"/>
</calcChain>
</file>

<file path=xl/sharedStrings.xml><?xml version="1.0" encoding="utf-8"?>
<sst xmlns="http://schemas.openxmlformats.org/spreadsheetml/2006/main" count="48" uniqueCount="32">
  <si>
    <t>Year</t>
  </si>
  <si>
    <t xml:space="preserve">Capital expenditure </t>
  </si>
  <si>
    <t>Discount rate</t>
  </si>
  <si>
    <t>real</t>
  </si>
  <si>
    <t>Capital annuity</t>
  </si>
  <si>
    <t>Ratio of PV benefits to costs</t>
  </si>
  <si>
    <t>years</t>
  </si>
  <si>
    <t>Annual benefit</t>
  </si>
  <si>
    <t>PV capital</t>
  </si>
  <si>
    <t>PV benefit</t>
  </si>
  <si>
    <t>NPV</t>
  </si>
  <si>
    <t>Capital expenditure</t>
  </si>
  <si>
    <t xml:space="preserve">Asset life for this capital expenditure </t>
  </si>
  <si>
    <t>(expressed as a present value)</t>
  </si>
  <si>
    <t>Inputs:</t>
  </si>
  <si>
    <t>Method A:  60 year analysis period with full capex</t>
  </si>
  <si>
    <t>Capital expenditure / residual value</t>
  </si>
  <si>
    <t>Notes</t>
  </si>
  <si>
    <t>Method B:  30 year analysis period using full capex and terminal value</t>
  </si>
  <si>
    <t>Method C:  30 year analysis period using annualised capital costs</t>
  </si>
  <si>
    <t>Evaluation of a 60 year capital project using a 30 year study period</t>
  </si>
  <si>
    <t>Present value of $1 invested in 9 years =</t>
  </si>
  <si>
    <t xml:space="preserve">      first tranche of investment occurs in year 9 of the 30 year study period. (Note that at a discount rate of 5.9% real, $1 of investment in year 9 has a present value of 60 cents.) The remainder of the difference </t>
  </si>
  <si>
    <t xml:space="preserve">      identified by Basslink reflects the adoption of a shorter study period, as explained in note (6). </t>
  </si>
  <si>
    <t>(1)  Please refer to the accompanying memo for an explanation of Methods A, B and C.</t>
  </si>
  <si>
    <t xml:space="preserve">(3)  The results show that the PV benefit to cost ratios are the same across Methods A, B and C.  </t>
  </si>
  <si>
    <t>(4)  Method C shows that truncating the analysis over a 30 year study period using an annuity approach produces exactly the same decision signal as the 60 year analysis (Method A).</t>
  </si>
  <si>
    <t xml:space="preserve">(5)  An important benefit of Method C is that it involves less modelling than Method A, without affecting the decision signal.   </t>
  </si>
  <si>
    <t>(6)  Using a shorter study period means that in this example, the present value of the capital costs (85) is less than the total project costs (100), but this does not affect the decision signal.</t>
  </si>
  <si>
    <t xml:space="preserve">(7)  As noted by Basslink Pty Ltd, the present value costs of Marinus Link in the PADR are approximately 45% of the total undiscounted project cost.  The majority of the difference identified by Basslink arises because the </t>
  </si>
  <si>
    <t>(2)  This spreadsheet adopts a simplifying assumption that the project has a single asset with a 60 year life commencing at year zero.  As explained in the memo, Marinus Link involves a more complex set of assets and cashflows.</t>
  </si>
  <si>
    <t>Terminal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</si>
</sst>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3" formatCode="_-* #,##0.00_-;\-* #,##0.00_-;_-* &quot;-&quot;??_-;_-@_-"/>
    <numFmt numFmtId="164" formatCode="0.0%"/>
    <numFmt numFmtId="165" formatCode="_-* #,##0_-;\-* #,##0_-;_-* &quot;-&quot;??_-;_-@_-"/>
    <numFmt numFmtId="166" formatCode="_-* #,##0.0000_-;\-* #,##0.0000_-;_-* &quot;-&quot;??_-;_-@_-"/>
    <numFmt numFmtId="167" formatCode="#,##0_ ;[Red]\-#,##0\ "/>
    <numFmt numFmtId="168" formatCode="#,##0_ ;\-#,##0\ "/>
    <numFmt numFmtId="169" formatCode="[$$-C09]#,##0.00"/>
    <numFmt numFmtId="170" formatCode="_-* #,##0.000_-;\-* #,##0.0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1"/>
      <color rgb="FF0000CC"/>
      <name val="Calibri"/>
      <family val="2"/>
      <scheme val="minor"/>
    </font>
    <font>
      <sz val="11"/>
      <color rgb="FF0000CC"/>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13">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0" fillId="0" borderId="1" xfId="0" applyBorder="1"/>
    <xf numFmtId="165" fontId="0" fillId="0" borderId="0" xfId="1" applyNumberFormat="1" applyFont="1"/>
    <xf numFmtId="165" fontId="0" fillId="0" borderId="0" xfId="0" applyNumberFormat="1"/>
    <xf numFmtId="0" fontId="0" fillId="0" borderId="2" xfId="0" applyBorder="1"/>
    <xf numFmtId="0" fontId="0" fillId="0" borderId="3" xfId="0" applyBorder="1"/>
    <xf numFmtId="165" fontId="0" fillId="0" borderId="2" xfId="1" applyNumberFormat="1" applyFont="1" applyBorder="1"/>
    <xf numFmtId="0" fontId="0" fillId="0" borderId="0" xfId="0" applyBorder="1"/>
    <xf numFmtId="165" fontId="0" fillId="0" borderId="0" xfId="1" applyNumberFormat="1" applyFont="1" applyBorder="1"/>
    <xf numFmtId="165" fontId="0" fillId="0" borderId="0" xfId="1" applyNumberFormat="1" applyFont="1" applyFill="1"/>
    <xf numFmtId="166" fontId="0" fillId="0" borderId="2" xfId="0" applyNumberFormat="1" applyBorder="1"/>
    <xf numFmtId="165" fontId="0" fillId="0" borderId="2" xfId="0" applyNumberFormat="1" applyBorder="1"/>
    <xf numFmtId="165" fontId="0" fillId="0" borderId="0" xfId="0" applyNumberFormat="1" applyBorder="1"/>
    <xf numFmtId="0" fontId="2" fillId="0" borderId="0" xfId="0" applyFont="1" applyAlignment="1">
      <alignment vertical="center"/>
    </xf>
    <xf numFmtId="0" fontId="2" fillId="3" borderId="4" xfId="0" applyFont="1" applyFill="1" applyBorder="1" applyAlignment="1">
      <alignment vertical="center"/>
    </xf>
    <xf numFmtId="0" fontId="2" fillId="4" borderId="0" xfId="0" applyFont="1" applyFill="1"/>
    <xf numFmtId="0" fontId="0" fillId="4" borderId="0" xfId="0" applyFill="1"/>
    <xf numFmtId="0" fontId="0" fillId="4" borderId="0" xfId="0" applyFill="1" applyBorder="1"/>
    <xf numFmtId="0" fontId="2" fillId="5" borderId="0" xfId="0" applyFont="1" applyFill="1"/>
    <xf numFmtId="0" fontId="0" fillId="5" borderId="0" xfId="0" applyFill="1"/>
    <xf numFmtId="165" fontId="0" fillId="0" borderId="5" xfId="1" applyNumberFormat="1" applyFont="1" applyBorder="1"/>
    <xf numFmtId="0" fontId="0" fillId="0" borderId="8" xfId="0" applyBorder="1"/>
    <xf numFmtId="0" fontId="0" fillId="0" borderId="6" xfId="0" applyBorder="1"/>
    <xf numFmtId="0" fontId="2" fillId="0" borderId="7" xfId="0" applyFont="1" applyBorder="1"/>
    <xf numFmtId="0" fontId="0" fillId="0" borderId="9" xfId="0" applyBorder="1"/>
    <xf numFmtId="164" fontId="2" fillId="2" borderId="0" xfId="0" applyNumberFormat="1" applyFont="1" applyFill="1" applyBorder="1"/>
    <xf numFmtId="0" fontId="0" fillId="0" borderId="10" xfId="0" applyBorder="1"/>
    <xf numFmtId="165" fontId="2" fillId="2" borderId="0" xfId="1" applyNumberFormat="1" applyFont="1" applyFill="1" applyBorder="1"/>
    <xf numFmtId="165" fontId="2" fillId="2" borderId="2" xfId="1" applyNumberFormat="1" applyFont="1" applyFill="1" applyBorder="1"/>
    <xf numFmtId="0" fontId="3" fillId="0" borderId="0" xfId="0" applyFont="1" applyAlignment="1">
      <alignment vertical="center"/>
    </xf>
    <xf numFmtId="166" fontId="0" fillId="0" borderId="2" xfId="1" applyNumberFormat="1" applyFont="1" applyBorder="1"/>
    <xf numFmtId="165" fontId="0" fillId="0" borderId="2" xfId="1" applyNumberFormat="1" applyFont="1" applyFill="1" applyBorder="1"/>
    <xf numFmtId="168" fontId="0" fillId="0" borderId="0" xfId="1" applyNumberFormat="1" applyFont="1"/>
    <xf numFmtId="168" fontId="0" fillId="0" borderId="0" xfId="0" applyNumberFormat="1"/>
    <xf numFmtId="0" fontId="2" fillId="6" borderId="0" xfId="0" applyFont="1" applyFill="1" applyBorder="1"/>
    <xf numFmtId="0" fontId="0" fillId="6" borderId="0" xfId="0" applyFill="1"/>
    <xf numFmtId="0" fontId="0" fillId="0" borderId="0" xfId="0" applyFill="1" applyBorder="1"/>
    <xf numFmtId="165" fontId="0" fillId="0" borderId="0" xfId="0" applyNumberFormat="1" applyFill="1" applyBorder="1"/>
    <xf numFmtId="165" fontId="0" fillId="0" borderId="0" xfId="1" applyNumberFormat="1" applyFont="1" applyFill="1" applyBorder="1"/>
    <xf numFmtId="0" fontId="2" fillId="0" borderId="0" xfId="0" applyFont="1" applyFill="1" applyBorder="1" applyAlignment="1">
      <alignment vertical="center"/>
    </xf>
    <xf numFmtId="165" fontId="2" fillId="0" borderId="0" xfId="1" applyNumberFormat="1" applyFont="1" applyFill="1" applyBorder="1"/>
    <xf numFmtId="0" fontId="0" fillId="6" borderId="6" xfId="0" applyFill="1" applyBorder="1"/>
    <xf numFmtId="167" fontId="0" fillId="0" borderId="0" xfId="0" applyNumberFormat="1" applyBorder="1"/>
    <xf numFmtId="0" fontId="0" fillId="5" borderId="0" xfId="0" applyFill="1" applyBorder="1"/>
    <xf numFmtId="0" fontId="0" fillId="6" borderId="0" xfId="0" applyFill="1" applyBorder="1"/>
    <xf numFmtId="2" fontId="0" fillId="0" borderId="0" xfId="0" applyNumberFormat="1"/>
    <xf numFmtId="0" fontId="4" fillId="0" borderId="0" xfId="0" applyFont="1"/>
    <xf numFmtId="0" fontId="5" fillId="0" borderId="0" xfId="0" applyFont="1"/>
    <xf numFmtId="0" fontId="5" fillId="0" borderId="11" xfId="0" applyFont="1" applyBorder="1"/>
    <xf numFmtId="0" fontId="5" fillId="0" borderId="4" xfId="0" applyFont="1" applyBorder="1"/>
    <xf numFmtId="0" fontId="5" fillId="0" borderId="11" xfId="0" applyFont="1" applyFill="1" applyBorder="1" applyAlignment="1">
      <alignment horizontal="right"/>
    </xf>
    <xf numFmtId="169" fontId="5" fillId="0" borderId="12" xfId="0" applyNumberFormat="1" applyFont="1" applyBorder="1"/>
    <xf numFmtId="8" fontId="0" fillId="0" borderId="0" xfId="0" applyNumberFormat="1"/>
    <xf numFmtId="170" fontId="0" fillId="0" borderId="0" xfId="0" applyNumberFormat="1" applyFill="1" applyBorder="1"/>
    <xf numFmtId="1" fontId="0" fillId="0" borderId="0" xfId="0" applyNumberFormat="1"/>
  </cellXfs>
  <cellStyles count="2">
    <cellStyle name="Comma" xfId="1" builtinId="3"/>
    <cellStyle name="Normal" xfId="0" builtinId="0"/>
  </cellStyles>
  <dxfs count="0"/>
  <tableStyles count="0" defaultTableStyle="TableStyleMedium2" defaultPivotStyle="PivotStyleLight16"/>
  <colors>
    <mruColors>
      <color rgb="FF0000CC"/>
      <color rgb="FFCCFFFF"/>
      <color rgb="FFCCFFCC"/>
      <color rgb="FF00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2.xml"/><Relationship Id="rId4" Type="http://schemas.openxmlformats.org/officeDocument/2006/relationships/chartsheet" Target="chart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Figures!$B$5</c:f>
              <c:strCache>
                <c:ptCount val="1"/>
                <c:pt idx="0">
                  <c:v>Capital expenditure </c:v>
                </c:pt>
              </c:strCache>
            </c:strRef>
          </c:tx>
          <c:spPr>
            <a:solidFill>
              <a:srgbClr val="FF0000"/>
            </a:solidFill>
            <a:ln>
              <a:noFill/>
            </a:ln>
            <a:effectLst/>
          </c:spPr>
          <c:invertIfNegative val="0"/>
          <c:val>
            <c:numRef>
              <c:f>Figures!$C$5:$BK$5</c:f>
              <c:numCache>
                <c:formatCode>General</c:formatCode>
                <c:ptCount val="61"/>
                <c:pt idx="0">
                  <c:v>-100</c:v>
                </c:pt>
              </c:numCache>
            </c:numRef>
          </c:val>
          <c:extLst>
            <c:ext xmlns:c16="http://schemas.microsoft.com/office/drawing/2014/chart" uri="{C3380CC4-5D6E-409C-BE32-E72D297353CC}">
              <c16:uniqueId val="{00000000-8BC1-49E4-BAC2-70838DB7C816}"/>
            </c:ext>
          </c:extLst>
        </c:ser>
        <c:ser>
          <c:idx val="0"/>
          <c:order val="1"/>
          <c:tx>
            <c:strRef>
              <c:f>Figures!$B$4</c:f>
              <c:strCache>
                <c:ptCount val="1"/>
                <c:pt idx="0">
                  <c:v>Annual benefit</c:v>
                </c:pt>
              </c:strCache>
            </c:strRef>
          </c:tx>
          <c:spPr>
            <a:solidFill>
              <a:srgbClr val="4472C4"/>
            </a:solidFill>
            <a:ln>
              <a:noFill/>
            </a:ln>
            <a:effectLst/>
          </c:spPr>
          <c:invertIfNegative val="1"/>
          <c:cat>
            <c:numRef>
              <c:f>Figures!$C$2:$BK$2</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Figures!$C$4:$BK$4</c:f>
              <c:numCache>
                <c:formatCode>General</c:formatCode>
                <c:ptCount val="61"/>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pt idx="29">
                  <c:v>9</c:v>
                </c:pt>
                <c:pt idx="30">
                  <c:v>9</c:v>
                </c:pt>
                <c:pt idx="31">
                  <c:v>9</c:v>
                </c:pt>
                <c:pt idx="32">
                  <c:v>9</c:v>
                </c:pt>
                <c:pt idx="33">
                  <c:v>9</c:v>
                </c:pt>
                <c:pt idx="34">
                  <c:v>9</c:v>
                </c:pt>
                <c:pt idx="35">
                  <c:v>9</c:v>
                </c:pt>
                <c:pt idx="36">
                  <c:v>9</c:v>
                </c:pt>
                <c:pt idx="37">
                  <c:v>9</c:v>
                </c:pt>
                <c:pt idx="38">
                  <c:v>9</c:v>
                </c:pt>
                <c:pt idx="39">
                  <c:v>9</c:v>
                </c:pt>
                <c:pt idx="40">
                  <c:v>9</c:v>
                </c:pt>
                <c:pt idx="41">
                  <c:v>9</c:v>
                </c:pt>
                <c:pt idx="42">
                  <c:v>9</c:v>
                </c:pt>
                <c:pt idx="43">
                  <c:v>9</c:v>
                </c:pt>
                <c:pt idx="44">
                  <c:v>9</c:v>
                </c:pt>
                <c:pt idx="45">
                  <c:v>9</c:v>
                </c:pt>
                <c:pt idx="46">
                  <c:v>9</c:v>
                </c:pt>
                <c:pt idx="47">
                  <c:v>9</c:v>
                </c:pt>
                <c:pt idx="48">
                  <c:v>9</c:v>
                </c:pt>
                <c:pt idx="49">
                  <c:v>9</c:v>
                </c:pt>
                <c:pt idx="50">
                  <c:v>9</c:v>
                </c:pt>
                <c:pt idx="51">
                  <c:v>9</c:v>
                </c:pt>
                <c:pt idx="52">
                  <c:v>9</c:v>
                </c:pt>
                <c:pt idx="53">
                  <c:v>9</c:v>
                </c:pt>
                <c:pt idx="54">
                  <c:v>9</c:v>
                </c:pt>
                <c:pt idx="55">
                  <c:v>9</c:v>
                </c:pt>
                <c:pt idx="56">
                  <c:v>9</c:v>
                </c:pt>
                <c:pt idx="57">
                  <c:v>9</c:v>
                </c:pt>
                <c:pt idx="58">
                  <c:v>9</c:v>
                </c:pt>
                <c:pt idx="59">
                  <c:v>9</c:v>
                </c:pt>
                <c:pt idx="60">
                  <c:v>9</c:v>
                </c:pt>
              </c:numCache>
            </c:numRef>
          </c:val>
          <c:extLst>
            <c:ext xmlns:c14="http://schemas.microsoft.com/office/drawing/2007/8/2/chart" uri="{6F2FDCE9-48DA-4B69-8628-5D25D57E5C99}">
              <c14:invertSolidFillFmt>
                <c14:spPr xmlns:c14="http://schemas.microsoft.com/office/drawing/2007/8/2/chart">
                  <a:solidFill>
                    <a:srgbClr val="FF0000"/>
                  </a:solidFill>
                  <a:ln>
                    <a:noFill/>
                  </a:ln>
                  <a:effectLst/>
                </c14:spPr>
              </c14:invertSolidFillFmt>
            </c:ext>
            <c:ext xmlns:c16="http://schemas.microsoft.com/office/drawing/2014/chart" uri="{C3380CC4-5D6E-409C-BE32-E72D297353CC}">
              <c16:uniqueId val="{00000001-8BC1-49E4-BAC2-70838DB7C816}"/>
            </c:ext>
          </c:extLst>
        </c:ser>
        <c:dLbls>
          <c:showLegendKey val="0"/>
          <c:showVal val="0"/>
          <c:showCatName val="0"/>
          <c:showSerName val="0"/>
          <c:showPercent val="0"/>
          <c:showBubbleSize val="0"/>
        </c:dLbls>
        <c:gapWidth val="219"/>
        <c:overlap val="-27"/>
        <c:axId val="550725216"/>
        <c:axId val="550719312"/>
      </c:barChart>
      <c:catAx>
        <c:axId val="550725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Time horizon (60 years)</a:t>
                </a:r>
              </a:p>
            </c:rich>
          </c:tx>
          <c:layout>
            <c:manualLayout>
              <c:xMode val="edge"/>
              <c:yMode val="edge"/>
              <c:x val="0.44547478411143288"/>
              <c:y val="0.8311105077382566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719312"/>
        <c:crosses val="autoZero"/>
        <c:auto val="1"/>
        <c:lblAlgn val="ctr"/>
        <c:lblOffset val="100"/>
        <c:tickLblSkip val="5"/>
        <c:noMultiLvlLbl val="0"/>
      </c:catAx>
      <c:valAx>
        <c:axId val="550719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Cash </a:t>
                </a:r>
                <a:r>
                  <a:rPr lang="en-AU" baseline="0"/>
                  <a:t>flows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725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Figures!$B$9</c:f>
              <c:strCache>
                <c:ptCount val="1"/>
                <c:pt idx="0">
                  <c:v>Capital expenditure </c:v>
                </c:pt>
              </c:strCache>
            </c:strRef>
          </c:tx>
          <c:spPr>
            <a:solidFill>
              <a:srgbClr val="FF0000"/>
            </a:solidFill>
            <a:ln>
              <a:noFill/>
            </a:ln>
            <a:effectLst/>
          </c:spPr>
          <c:invertIfNegative val="0"/>
          <c:val>
            <c:numRef>
              <c:f>Figures!$C$9:$AG$9</c:f>
              <c:numCache>
                <c:formatCode>General</c:formatCode>
                <c:ptCount val="31"/>
                <c:pt idx="0">
                  <c:v>-100</c:v>
                </c:pt>
              </c:numCache>
            </c:numRef>
          </c:val>
          <c:extLst>
            <c:ext xmlns:c16="http://schemas.microsoft.com/office/drawing/2014/chart" uri="{C3380CC4-5D6E-409C-BE32-E72D297353CC}">
              <c16:uniqueId val="{00000000-39A7-4D05-8A9B-69898665F5E4}"/>
            </c:ext>
          </c:extLst>
        </c:ser>
        <c:ser>
          <c:idx val="0"/>
          <c:order val="1"/>
          <c:tx>
            <c:strRef>
              <c:f>Figures!$B$7</c:f>
              <c:strCache>
                <c:ptCount val="1"/>
                <c:pt idx="0">
                  <c:v>Annual benefit</c:v>
                </c:pt>
              </c:strCache>
            </c:strRef>
          </c:tx>
          <c:spPr>
            <a:solidFill>
              <a:srgbClr val="4472C4"/>
            </a:solidFill>
            <a:ln>
              <a:noFill/>
            </a:ln>
            <a:effectLst/>
          </c:spPr>
          <c:invertIfNegative val="1"/>
          <c:cat>
            <c:numRef>
              <c:f>Figures!$C$2:$AG$2</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Figures!$C$7:$AG$7</c:f>
              <c:numCache>
                <c:formatCode>General</c:formatCode>
                <c:ptCount val="31"/>
                <c:pt idx="0">
                  <c:v>0</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pt idx="29">
                  <c:v>9</c:v>
                </c:pt>
                <c:pt idx="30">
                  <c:v>9</c:v>
                </c:pt>
              </c:numCache>
            </c:numRef>
          </c:val>
          <c:extLst>
            <c:ext xmlns:c14="http://schemas.microsoft.com/office/drawing/2007/8/2/chart" uri="{6F2FDCE9-48DA-4B69-8628-5D25D57E5C99}">
              <c14:invertSolidFillFmt>
                <c14:spPr xmlns:c14="http://schemas.microsoft.com/office/drawing/2007/8/2/chart">
                  <a:solidFill>
                    <a:srgbClr val="FF0000"/>
                  </a:solidFill>
                  <a:ln>
                    <a:noFill/>
                  </a:ln>
                  <a:effectLst/>
                </c14:spPr>
              </c14:invertSolidFillFmt>
            </c:ext>
            <c:ext xmlns:c16="http://schemas.microsoft.com/office/drawing/2014/chart" uri="{C3380CC4-5D6E-409C-BE32-E72D297353CC}">
              <c16:uniqueId val="{00000001-39A7-4D05-8A9B-69898665F5E4}"/>
            </c:ext>
          </c:extLst>
        </c:ser>
        <c:ser>
          <c:idx val="1"/>
          <c:order val="2"/>
          <c:tx>
            <c:strRef>
              <c:f>Figures!$B$8</c:f>
              <c:strCache>
                <c:ptCount val="1"/>
                <c:pt idx="0">
                  <c:v>Terminal Value</c:v>
                </c:pt>
              </c:strCache>
            </c:strRef>
          </c:tx>
          <c:spPr>
            <a:solidFill>
              <a:schemeClr val="accent2"/>
            </a:solidFill>
            <a:ln>
              <a:noFill/>
            </a:ln>
            <a:effectLst/>
          </c:spPr>
          <c:invertIfNegative val="0"/>
          <c:val>
            <c:numRef>
              <c:f>Figures!$C$8:$AG$8</c:f>
              <c:numCache>
                <c:formatCode>General</c:formatCode>
                <c:ptCount val="31"/>
                <c:pt idx="30">
                  <c:v>25</c:v>
                </c:pt>
              </c:numCache>
            </c:numRef>
          </c:val>
          <c:extLst>
            <c:ext xmlns:c16="http://schemas.microsoft.com/office/drawing/2014/chart" uri="{C3380CC4-5D6E-409C-BE32-E72D297353CC}">
              <c16:uniqueId val="{00000002-39A7-4D05-8A9B-69898665F5E4}"/>
            </c:ext>
          </c:extLst>
        </c:ser>
        <c:dLbls>
          <c:showLegendKey val="0"/>
          <c:showVal val="0"/>
          <c:showCatName val="0"/>
          <c:showSerName val="0"/>
          <c:showPercent val="0"/>
          <c:showBubbleSize val="0"/>
        </c:dLbls>
        <c:gapWidth val="219"/>
        <c:overlap val="100"/>
        <c:axId val="839948432"/>
        <c:axId val="839951056"/>
      </c:barChart>
      <c:catAx>
        <c:axId val="839948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Time horizon (30 years)</a:t>
                </a:r>
              </a:p>
            </c:rich>
          </c:tx>
          <c:layout>
            <c:manualLayout>
              <c:xMode val="edge"/>
              <c:yMode val="edge"/>
              <c:x val="0.44542194850714334"/>
              <c:y val="0.8305541741567404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951056"/>
        <c:crosses val="autoZero"/>
        <c:auto val="1"/>
        <c:lblAlgn val="ctr"/>
        <c:lblOffset val="100"/>
        <c:tickLblSkip val="5"/>
        <c:noMultiLvlLbl val="0"/>
      </c:catAx>
      <c:valAx>
        <c:axId val="839951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Cash flows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948432"/>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Figures!$B$12</c:f>
              <c:strCache>
                <c:ptCount val="1"/>
                <c:pt idx="0">
                  <c:v>Capital annuity</c:v>
                </c:pt>
              </c:strCache>
            </c:strRef>
          </c:tx>
          <c:spPr>
            <a:solidFill>
              <a:srgbClr val="FF0000"/>
            </a:solidFill>
            <a:ln>
              <a:noFill/>
            </a:ln>
            <a:effectLst/>
          </c:spPr>
          <c:invertIfNegative val="0"/>
          <c:cat>
            <c:numRef>
              <c:f>Figures!$D$2:$AG$2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Figures!$D$12:$AG$12</c:f>
              <c:numCache>
                <c:formatCode>0</c:formatCode>
                <c:ptCount val="30"/>
                <c:pt idx="0">
                  <c:v>-6.0955488236533268</c:v>
                </c:pt>
                <c:pt idx="1">
                  <c:v>-6.0955488236533268</c:v>
                </c:pt>
                <c:pt idx="2">
                  <c:v>-6.0955488236533268</c:v>
                </c:pt>
                <c:pt idx="3">
                  <c:v>-6.0955488236533268</c:v>
                </c:pt>
                <c:pt idx="4">
                  <c:v>-6.0955488236533268</c:v>
                </c:pt>
                <c:pt idx="5">
                  <c:v>-6.0955488236533268</c:v>
                </c:pt>
                <c:pt idx="6">
                  <c:v>-6.0955488236533268</c:v>
                </c:pt>
                <c:pt idx="7">
                  <c:v>-6.0955488236533268</c:v>
                </c:pt>
                <c:pt idx="8">
                  <c:v>-6.0955488236533268</c:v>
                </c:pt>
                <c:pt idx="9">
                  <c:v>-6.0955488236533268</c:v>
                </c:pt>
                <c:pt idx="10">
                  <c:v>-6.0955488236533268</c:v>
                </c:pt>
                <c:pt idx="11">
                  <c:v>-6.0955488236533268</c:v>
                </c:pt>
                <c:pt idx="12">
                  <c:v>-6.0955488236533268</c:v>
                </c:pt>
                <c:pt idx="13">
                  <c:v>-6.0955488236533268</c:v>
                </c:pt>
                <c:pt idx="14">
                  <c:v>-6.0955488236533268</c:v>
                </c:pt>
                <c:pt idx="15">
                  <c:v>-6.0955488236533268</c:v>
                </c:pt>
                <c:pt idx="16">
                  <c:v>-6.0955488236533268</c:v>
                </c:pt>
                <c:pt idx="17">
                  <c:v>-6.0955488236533268</c:v>
                </c:pt>
                <c:pt idx="18">
                  <c:v>-6.0955488236533268</c:v>
                </c:pt>
                <c:pt idx="19">
                  <c:v>-6.0955488236533268</c:v>
                </c:pt>
                <c:pt idx="20">
                  <c:v>-6.0955488236533268</c:v>
                </c:pt>
                <c:pt idx="21">
                  <c:v>-6.0955488236533268</c:v>
                </c:pt>
                <c:pt idx="22">
                  <c:v>-6.0955488236533268</c:v>
                </c:pt>
                <c:pt idx="23">
                  <c:v>-6.0955488236533268</c:v>
                </c:pt>
                <c:pt idx="24">
                  <c:v>-6.0955488236533268</c:v>
                </c:pt>
                <c:pt idx="25">
                  <c:v>-6.0955488236533268</c:v>
                </c:pt>
                <c:pt idx="26">
                  <c:v>-6.0955488236533268</c:v>
                </c:pt>
                <c:pt idx="27">
                  <c:v>-6.0955488236533268</c:v>
                </c:pt>
                <c:pt idx="28">
                  <c:v>-6.0955488236533268</c:v>
                </c:pt>
                <c:pt idx="29">
                  <c:v>-6.0955488236533268</c:v>
                </c:pt>
              </c:numCache>
            </c:numRef>
          </c:val>
          <c:extLst>
            <c:ext xmlns:c16="http://schemas.microsoft.com/office/drawing/2014/chart" uri="{C3380CC4-5D6E-409C-BE32-E72D297353CC}">
              <c16:uniqueId val="{00000000-2735-4DB3-9CFE-A885C54BFB34}"/>
            </c:ext>
          </c:extLst>
        </c:ser>
        <c:ser>
          <c:idx val="0"/>
          <c:order val="1"/>
          <c:tx>
            <c:strRef>
              <c:f>Figures!$B$13</c:f>
              <c:strCache>
                <c:ptCount val="1"/>
                <c:pt idx="0">
                  <c:v>Annual benefit</c:v>
                </c:pt>
              </c:strCache>
            </c:strRef>
          </c:tx>
          <c:spPr>
            <a:solidFill>
              <a:srgbClr val="4472C4"/>
            </a:solidFill>
            <a:ln>
              <a:noFill/>
            </a:ln>
            <a:effectLst/>
          </c:spPr>
          <c:invertIfNegative val="1"/>
          <c:cat>
            <c:numRef>
              <c:f>Figures!$D$2:$AG$2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Figures!$D$13:$AG$13</c:f>
              <c:numCache>
                <c:formatCode>0</c:formatCode>
                <c:ptCount val="30"/>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pt idx="29">
                  <c:v>9</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2735-4DB3-9CFE-A885C54BFB34}"/>
            </c:ext>
          </c:extLst>
        </c:ser>
        <c:dLbls>
          <c:showLegendKey val="0"/>
          <c:showVal val="0"/>
          <c:showCatName val="0"/>
          <c:showSerName val="0"/>
          <c:showPercent val="0"/>
          <c:showBubbleSize val="0"/>
        </c:dLbls>
        <c:gapWidth val="219"/>
        <c:overlap val="100"/>
        <c:axId val="839948432"/>
        <c:axId val="839951056"/>
      </c:barChart>
      <c:catAx>
        <c:axId val="839948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Time horizon (30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951056"/>
        <c:crosses val="autoZero"/>
        <c:auto val="1"/>
        <c:lblAlgn val="ctr"/>
        <c:lblOffset val="100"/>
        <c:tickLblSkip val="5"/>
        <c:noMultiLvlLbl val="0"/>
      </c:catAx>
      <c:valAx>
        <c:axId val="839951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Cash flows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94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582084</xdr:colOff>
      <xdr:row>9</xdr:row>
      <xdr:rowOff>95250</xdr:rowOff>
    </xdr:from>
    <xdr:to>
      <xdr:col>8</xdr:col>
      <xdr:colOff>148167</xdr:colOff>
      <xdr:row>9</xdr:row>
      <xdr:rowOff>95250</xdr:rowOff>
    </xdr:to>
    <xdr:cxnSp macro="">
      <xdr:nvCxnSpPr>
        <xdr:cNvPr id="3" name="Straight Arrow Connector 2">
          <a:extLst>
            <a:ext uri="{FF2B5EF4-FFF2-40B4-BE49-F238E27FC236}">
              <a16:creationId xmlns:a16="http://schemas.microsoft.com/office/drawing/2014/main" id="{C0BFDD2A-2879-461E-B8C7-D48AA5A798C7}"/>
            </a:ext>
          </a:extLst>
        </xdr:cNvPr>
        <xdr:cNvCxnSpPr/>
      </xdr:nvCxnSpPr>
      <xdr:spPr>
        <a:xfrm flipH="1">
          <a:off x="5598584" y="1979083"/>
          <a:ext cx="751416" cy="0"/>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39"/>
  <sheetViews>
    <sheetView tabSelected="1" zoomScale="90" zoomScaleNormal="90" workbookViewId="0"/>
  </sheetViews>
  <sheetFormatPr defaultColWidth="8.85546875" defaultRowHeight="15" x14ac:dyDescent="0.25"/>
  <cols>
    <col min="1" max="1" width="1" customWidth="1"/>
    <col min="2" max="2" width="35.85546875" customWidth="1"/>
    <col min="3" max="3" width="11.7109375" customWidth="1"/>
  </cols>
  <sheetData>
    <row r="1" spans="2:63" ht="28.5" customHeight="1" x14ac:dyDescent="0.25">
      <c r="B1" s="29" t="s">
        <v>20</v>
      </c>
    </row>
    <row r="2" spans="2:63" x14ac:dyDescent="0.25">
      <c r="B2" s="23" t="s">
        <v>14</v>
      </c>
      <c r="C2" s="22"/>
      <c r="D2" s="22"/>
      <c r="E2" s="22"/>
      <c r="F2" s="22"/>
      <c r="G2" s="24"/>
      <c r="I2" s="46" t="s">
        <v>17</v>
      </c>
      <c r="J2" s="47"/>
      <c r="K2" s="47"/>
      <c r="L2" s="47"/>
      <c r="M2" s="47"/>
      <c r="N2" s="47"/>
      <c r="O2" s="47"/>
      <c r="P2" s="47"/>
      <c r="Q2" s="47"/>
      <c r="R2" s="47"/>
      <c r="S2" s="47"/>
      <c r="T2" s="47"/>
      <c r="U2" s="47"/>
    </row>
    <row r="3" spans="2:63" x14ac:dyDescent="0.25">
      <c r="B3" s="1" t="s">
        <v>2</v>
      </c>
      <c r="C3" s="25">
        <v>5.8999999999999997E-2</v>
      </c>
      <c r="D3" s="7" t="s">
        <v>3</v>
      </c>
      <c r="E3" s="7"/>
      <c r="F3" s="7"/>
      <c r="G3" s="26"/>
      <c r="I3" s="47" t="s">
        <v>24</v>
      </c>
      <c r="J3" s="47"/>
      <c r="K3" s="47"/>
      <c r="L3" s="47"/>
      <c r="M3" s="47"/>
      <c r="N3" s="47"/>
      <c r="O3" s="47"/>
      <c r="P3" s="47"/>
      <c r="Q3" s="47"/>
      <c r="R3" s="47"/>
      <c r="S3" s="47"/>
      <c r="T3" s="47"/>
      <c r="U3" s="47"/>
    </row>
    <row r="4" spans="2:63" x14ac:dyDescent="0.25">
      <c r="B4" s="1" t="s">
        <v>11</v>
      </c>
      <c r="C4" s="27">
        <v>100</v>
      </c>
      <c r="D4" s="7" t="s">
        <v>13</v>
      </c>
      <c r="E4" s="7"/>
      <c r="F4" s="7"/>
      <c r="G4" s="26"/>
      <c r="I4" s="47" t="s">
        <v>30</v>
      </c>
      <c r="J4" s="47"/>
      <c r="K4" s="47"/>
      <c r="L4" s="47"/>
      <c r="M4" s="47"/>
      <c r="N4" s="47"/>
      <c r="O4" s="47"/>
      <c r="P4" s="47"/>
      <c r="Q4" s="47"/>
      <c r="R4" s="47"/>
      <c r="S4" s="47"/>
      <c r="T4" s="47"/>
      <c r="U4" s="47"/>
    </row>
    <row r="5" spans="2:63" x14ac:dyDescent="0.25">
      <c r="B5" s="1" t="s">
        <v>12</v>
      </c>
      <c r="C5" s="27">
        <v>60</v>
      </c>
      <c r="D5" s="7" t="s">
        <v>6</v>
      </c>
      <c r="E5" s="7"/>
      <c r="F5" s="7"/>
      <c r="G5" s="26"/>
      <c r="I5" s="47" t="s">
        <v>25</v>
      </c>
      <c r="J5" s="47"/>
      <c r="K5" s="47"/>
      <c r="L5" s="47"/>
      <c r="M5" s="47"/>
      <c r="N5" s="47"/>
      <c r="O5" s="47"/>
      <c r="P5" s="47"/>
      <c r="Q5" s="47"/>
      <c r="R5" s="47"/>
      <c r="S5" s="47"/>
      <c r="T5" s="47"/>
      <c r="U5" s="47"/>
    </row>
    <row r="6" spans="2:63" x14ac:dyDescent="0.25">
      <c r="B6" s="5" t="s">
        <v>7</v>
      </c>
      <c r="C6" s="28">
        <v>9</v>
      </c>
      <c r="D6" s="4"/>
      <c r="E6" s="4"/>
      <c r="F6" s="4"/>
      <c r="G6" s="21"/>
      <c r="I6" s="47" t="s">
        <v>26</v>
      </c>
      <c r="J6" s="47"/>
      <c r="K6" s="47"/>
      <c r="L6" s="47"/>
      <c r="M6" s="47"/>
      <c r="N6" s="47"/>
      <c r="O6" s="47"/>
      <c r="P6" s="47"/>
      <c r="Q6" s="47"/>
      <c r="R6" s="47"/>
      <c r="S6" s="47"/>
      <c r="T6" s="47"/>
      <c r="U6" s="47"/>
    </row>
    <row r="7" spans="2:63" x14ac:dyDescent="0.25">
      <c r="B7" s="7"/>
      <c r="C7" s="40"/>
      <c r="D7" s="7"/>
      <c r="E7" s="7"/>
      <c r="F7" s="7"/>
      <c r="G7" s="7"/>
      <c r="I7" s="47" t="s">
        <v>27</v>
      </c>
      <c r="J7" s="47"/>
      <c r="K7" s="47"/>
      <c r="L7" s="47"/>
      <c r="M7" s="47"/>
      <c r="N7" s="47"/>
      <c r="O7" s="47"/>
      <c r="P7" s="47"/>
      <c r="Q7" s="47"/>
      <c r="R7" s="47"/>
      <c r="S7" s="47"/>
      <c r="T7" s="47"/>
      <c r="U7" s="47"/>
    </row>
    <row r="8" spans="2:63" x14ac:dyDescent="0.25">
      <c r="C8" s="45"/>
      <c r="I8" s="47" t="s">
        <v>28</v>
      </c>
      <c r="J8" s="47"/>
      <c r="K8" s="47"/>
      <c r="L8" s="47"/>
      <c r="M8" s="47"/>
      <c r="N8" s="47"/>
      <c r="O8" s="47"/>
      <c r="P8" s="47"/>
      <c r="Q8" s="47"/>
      <c r="R8" s="47"/>
      <c r="S8" s="47"/>
      <c r="T8" s="47"/>
      <c r="U8" s="47"/>
    </row>
    <row r="9" spans="2:63" x14ac:dyDescent="0.25">
      <c r="I9" s="47" t="s">
        <v>29</v>
      </c>
      <c r="J9" s="47"/>
      <c r="K9" s="47"/>
      <c r="L9" s="47"/>
      <c r="M9" s="47"/>
      <c r="N9" s="47"/>
      <c r="O9" s="47"/>
      <c r="P9" s="47"/>
      <c r="Q9" s="47"/>
      <c r="R9" s="47"/>
      <c r="S9" s="47"/>
      <c r="T9" s="47"/>
      <c r="U9" s="47"/>
    </row>
    <row r="10" spans="2:63" x14ac:dyDescent="0.25">
      <c r="C10" s="48"/>
      <c r="D10" s="49"/>
      <c r="E10" s="49"/>
      <c r="F10" s="50" t="s">
        <v>21</v>
      </c>
      <c r="G10" s="51">
        <f>1/(1+C3)^9</f>
        <v>0.59694780419349491</v>
      </c>
      <c r="I10" s="47" t="s">
        <v>22</v>
      </c>
      <c r="J10" s="47"/>
      <c r="K10" s="47"/>
      <c r="L10" s="47"/>
      <c r="M10" s="47"/>
      <c r="N10" s="47"/>
      <c r="O10" s="47"/>
      <c r="P10" s="47"/>
      <c r="Q10" s="47"/>
      <c r="R10" s="47"/>
      <c r="S10" s="47"/>
      <c r="T10" s="47"/>
      <c r="U10" s="47"/>
    </row>
    <row r="11" spans="2:63" x14ac:dyDescent="0.25">
      <c r="I11" s="47" t="s">
        <v>23</v>
      </c>
      <c r="S11" s="47"/>
      <c r="T11" s="47"/>
      <c r="U11" s="47"/>
    </row>
    <row r="12" spans="2:63" x14ac:dyDescent="0.25">
      <c r="S12" s="47"/>
      <c r="T12" s="47"/>
      <c r="U12" s="47"/>
    </row>
    <row r="14" spans="2:63" s="13" customFormat="1" ht="27.75" customHeight="1" x14ac:dyDescent="0.25">
      <c r="B14" s="14" t="s">
        <v>0</v>
      </c>
      <c r="C14" s="14">
        <v>0</v>
      </c>
      <c r="D14" s="14">
        <f>+C14+1</f>
        <v>1</v>
      </c>
      <c r="E14" s="14">
        <f t="shared" ref="E14:BK14" si="0">+D14+1</f>
        <v>2</v>
      </c>
      <c r="F14" s="14">
        <f t="shared" si="0"/>
        <v>3</v>
      </c>
      <c r="G14" s="14">
        <f t="shared" si="0"/>
        <v>4</v>
      </c>
      <c r="H14" s="14">
        <f t="shared" si="0"/>
        <v>5</v>
      </c>
      <c r="I14" s="14">
        <f t="shared" si="0"/>
        <v>6</v>
      </c>
      <c r="J14" s="14">
        <f t="shared" si="0"/>
        <v>7</v>
      </c>
      <c r="K14" s="14">
        <f t="shared" si="0"/>
        <v>8</v>
      </c>
      <c r="L14" s="14">
        <f t="shared" si="0"/>
        <v>9</v>
      </c>
      <c r="M14" s="14">
        <f t="shared" si="0"/>
        <v>10</v>
      </c>
      <c r="N14" s="14">
        <f t="shared" si="0"/>
        <v>11</v>
      </c>
      <c r="O14" s="14">
        <f t="shared" si="0"/>
        <v>12</v>
      </c>
      <c r="P14" s="14">
        <f t="shared" si="0"/>
        <v>13</v>
      </c>
      <c r="Q14" s="14">
        <f t="shared" si="0"/>
        <v>14</v>
      </c>
      <c r="R14" s="14">
        <f t="shared" si="0"/>
        <v>15</v>
      </c>
      <c r="S14" s="14">
        <f t="shared" si="0"/>
        <v>16</v>
      </c>
      <c r="T14" s="14">
        <f t="shared" si="0"/>
        <v>17</v>
      </c>
      <c r="U14" s="14">
        <f t="shared" si="0"/>
        <v>18</v>
      </c>
      <c r="V14" s="14">
        <f t="shared" si="0"/>
        <v>19</v>
      </c>
      <c r="W14" s="14">
        <f t="shared" si="0"/>
        <v>20</v>
      </c>
      <c r="X14" s="14">
        <f t="shared" si="0"/>
        <v>21</v>
      </c>
      <c r="Y14" s="14">
        <f t="shared" si="0"/>
        <v>22</v>
      </c>
      <c r="Z14" s="14">
        <f t="shared" si="0"/>
        <v>23</v>
      </c>
      <c r="AA14" s="14">
        <f t="shared" si="0"/>
        <v>24</v>
      </c>
      <c r="AB14" s="14">
        <f t="shared" si="0"/>
        <v>25</v>
      </c>
      <c r="AC14" s="14">
        <f t="shared" si="0"/>
        <v>26</v>
      </c>
      <c r="AD14" s="14">
        <f t="shared" si="0"/>
        <v>27</v>
      </c>
      <c r="AE14" s="14">
        <f t="shared" si="0"/>
        <v>28</v>
      </c>
      <c r="AF14" s="14">
        <f t="shared" si="0"/>
        <v>29</v>
      </c>
      <c r="AG14" s="14">
        <f t="shared" si="0"/>
        <v>30</v>
      </c>
      <c r="AH14" s="14">
        <f t="shared" si="0"/>
        <v>31</v>
      </c>
      <c r="AI14" s="14">
        <f t="shared" si="0"/>
        <v>32</v>
      </c>
      <c r="AJ14" s="14">
        <f t="shared" si="0"/>
        <v>33</v>
      </c>
      <c r="AK14" s="14">
        <f t="shared" si="0"/>
        <v>34</v>
      </c>
      <c r="AL14" s="14">
        <f t="shared" si="0"/>
        <v>35</v>
      </c>
      <c r="AM14" s="14">
        <f t="shared" si="0"/>
        <v>36</v>
      </c>
      <c r="AN14" s="14">
        <f t="shared" si="0"/>
        <v>37</v>
      </c>
      <c r="AO14" s="14">
        <f t="shared" si="0"/>
        <v>38</v>
      </c>
      <c r="AP14" s="14">
        <f t="shared" si="0"/>
        <v>39</v>
      </c>
      <c r="AQ14" s="14">
        <f t="shared" si="0"/>
        <v>40</v>
      </c>
      <c r="AR14" s="14">
        <f t="shared" si="0"/>
        <v>41</v>
      </c>
      <c r="AS14" s="14">
        <f t="shared" si="0"/>
        <v>42</v>
      </c>
      <c r="AT14" s="14">
        <f t="shared" si="0"/>
        <v>43</v>
      </c>
      <c r="AU14" s="14">
        <f t="shared" si="0"/>
        <v>44</v>
      </c>
      <c r="AV14" s="14">
        <f t="shared" si="0"/>
        <v>45</v>
      </c>
      <c r="AW14" s="14">
        <f t="shared" si="0"/>
        <v>46</v>
      </c>
      <c r="AX14" s="14">
        <f t="shared" si="0"/>
        <v>47</v>
      </c>
      <c r="AY14" s="14">
        <f t="shared" si="0"/>
        <v>48</v>
      </c>
      <c r="AZ14" s="14">
        <f t="shared" si="0"/>
        <v>49</v>
      </c>
      <c r="BA14" s="14">
        <f t="shared" si="0"/>
        <v>50</v>
      </c>
      <c r="BB14" s="14">
        <f t="shared" si="0"/>
        <v>51</v>
      </c>
      <c r="BC14" s="14">
        <f t="shared" si="0"/>
        <v>52</v>
      </c>
      <c r="BD14" s="14">
        <f t="shared" si="0"/>
        <v>53</v>
      </c>
      <c r="BE14" s="14">
        <f t="shared" si="0"/>
        <v>54</v>
      </c>
      <c r="BF14" s="14">
        <f t="shared" si="0"/>
        <v>55</v>
      </c>
      <c r="BG14" s="14">
        <f t="shared" si="0"/>
        <v>56</v>
      </c>
      <c r="BH14" s="14">
        <f t="shared" si="0"/>
        <v>57</v>
      </c>
      <c r="BI14" s="14">
        <f t="shared" si="0"/>
        <v>58</v>
      </c>
      <c r="BJ14" s="14">
        <f t="shared" si="0"/>
        <v>59</v>
      </c>
      <c r="BK14" s="14">
        <f t="shared" si="0"/>
        <v>60</v>
      </c>
    </row>
    <row r="15" spans="2:63" x14ac:dyDescent="0.25">
      <c r="B15" s="15" t="s">
        <v>15</v>
      </c>
      <c r="C15" s="16"/>
      <c r="D15" s="16"/>
      <c r="E15" s="16"/>
      <c r="F15" s="16"/>
      <c r="G15" s="16"/>
      <c r="H15" s="16"/>
      <c r="I15" s="16"/>
      <c r="J15" s="16"/>
      <c r="K15" s="16"/>
      <c r="L15" s="16"/>
      <c r="M15" s="16"/>
      <c r="N15" s="16"/>
      <c r="O15" s="16"/>
      <c r="P15" s="16"/>
      <c r="Q15" s="16"/>
      <c r="R15" s="16"/>
      <c r="S15" s="16"/>
      <c r="T15" s="16"/>
      <c r="U15" s="16"/>
      <c r="V15" s="16"/>
      <c r="W15" s="16"/>
      <c r="X15" s="17"/>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row>
    <row r="16" spans="2:63" x14ac:dyDescent="0.25">
      <c r="B16" t="s">
        <v>1</v>
      </c>
      <c r="C16" s="9">
        <f>+C4</f>
        <v>100</v>
      </c>
      <c r="D16" s="2"/>
      <c r="E16" s="2"/>
      <c r="F16" s="2"/>
      <c r="G16" s="2"/>
      <c r="H16" s="2"/>
      <c r="I16" s="2"/>
      <c r="J16" s="2"/>
      <c r="K16" s="2"/>
      <c r="L16" s="2"/>
      <c r="M16" s="2"/>
      <c r="N16" s="2"/>
      <c r="O16" s="2"/>
      <c r="P16" s="2"/>
      <c r="Q16" s="2"/>
      <c r="R16" s="2"/>
      <c r="S16" s="2"/>
      <c r="T16" s="2"/>
      <c r="U16" s="2"/>
      <c r="V16" s="2"/>
      <c r="W16" s="2"/>
      <c r="X16" s="8"/>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row>
    <row r="17" spans="2:65" x14ac:dyDescent="0.25">
      <c r="B17" t="s">
        <v>7</v>
      </c>
      <c r="C17" s="2"/>
      <c r="D17" s="9">
        <f>+C6</f>
        <v>9</v>
      </c>
      <c r="E17" s="2">
        <f>+D17</f>
        <v>9</v>
      </c>
      <c r="F17" s="2">
        <f t="shared" ref="F17:BK17" si="1">+E17</f>
        <v>9</v>
      </c>
      <c r="G17" s="2">
        <f t="shared" si="1"/>
        <v>9</v>
      </c>
      <c r="H17" s="2">
        <f t="shared" si="1"/>
        <v>9</v>
      </c>
      <c r="I17" s="2">
        <f t="shared" si="1"/>
        <v>9</v>
      </c>
      <c r="J17" s="2">
        <f t="shared" si="1"/>
        <v>9</v>
      </c>
      <c r="K17" s="2">
        <f t="shared" si="1"/>
        <v>9</v>
      </c>
      <c r="L17" s="2">
        <f t="shared" si="1"/>
        <v>9</v>
      </c>
      <c r="M17" s="2">
        <f t="shared" si="1"/>
        <v>9</v>
      </c>
      <c r="N17" s="2">
        <f t="shared" si="1"/>
        <v>9</v>
      </c>
      <c r="O17" s="2">
        <f t="shared" si="1"/>
        <v>9</v>
      </c>
      <c r="P17" s="2">
        <f t="shared" si="1"/>
        <v>9</v>
      </c>
      <c r="Q17" s="2">
        <f t="shared" si="1"/>
        <v>9</v>
      </c>
      <c r="R17" s="2">
        <f t="shared" si="1"/>
        <v>9</v>
      </c>
      <c r="S17" s="2">
        <f t="shared" si="1"/>
        <v>9</v>
      </c>
      <c r="T17" s="2">
        <f t="shared" si="1"/>
        <v>9</v>
      </c>
      <c r="U17" s="2">
        <f t="shared" si="1"/>
        <v>9</v>
      </c>
      <c r="V17" s="2">
        <f t="shared" si="1"/>
        <v>9</v>
      </c>
      <c r="W17" s="2">
        <f t="shared" si="1"/>
        <v>9</v>
      </c>
      <c r="X17" s="8">
        <f t="shared" si="1"/>
        <v>9</v>
      </c>
      <c r="Y17" s="2">
        <f t="shared" si="1"/>
        <v>9</v>
      </c>
      <c r="Z17" s="2">
        <f t="shared" si="1"/>
        <v>9</v>
      </c>
      <c r="AA17" s="2">
        <f t="shared" si="1"/>
        <v>9</v>
      </c>
      <c r="AB17" s="2">
        <f t="shared" si="1"/>
        <v>9</v>
      </c>
      <c r="AC17" s="2">
        <f t="shared" si="1"/>
        <v>9</v>
      </c>
      <c r="AD17" s="2">
        <f t="shared" si="1"/>
        <v>9</v>
      </c>
      <c r="AE17" s="2">
        <f t="shared" si="1"/>
        <v>9</v>
      </c>
      <c r="AF17" s="2">
        <f t="shared" si="1"/>
        <v>9</v>
      </c>
      <c r="AG17" s="2">
        <f t="shared" si="1"/>
        <v>9</v>
      </c>
      <c r="AH17" s="2">
        <f t="shared" si="1"/>
        <v>9</v>
      </c>
      <c r="AI17" s="2">
        <f t="shared" si="1"/>
        <v>9</v>
      </c>
      <c r="AJ17" s="2">
        <f t="shared" si="1"/>
        <v>9</v>
      </c>
      <c r="AK17" s="2">
        <f t="shared" si="1"/>
        <v>9</v>
      </c>
      <c r="AL17" s="2">
        <f t="shared" si="1"/>
        <v>9</v>
      </c>
      <c r="AM17" s="2">
        <f t="shared" si="1"/>
        <v>9</v>
      </c>
      <c r="AN17" s="2">
        <f t="shared" si="1"/>
        <v>9</v>
      </c>
      <c r="AO17" s="2">
        <f t="shared" si="1"/>
        <v>9</v>
      </c>
      <c r="AP17" s="2">
        <f t="shared" si="1"/>
        <v>9</v>
      </c>
      <c r="AQ17" s="2">
        <f t="shared" si="1"/>
        <v>9</v>
      </c>
      <c r="AR17" s="2">
        <f t="shared" si="1"/>
        <v>9</v>
      </c>
      <c r="AS17" s="2">
        <f t="shared" si="1"/>
        <v>9</v>
      </c>
      <c r="AT17" s="2">
        <f t="shared" si="1"/>
        <v>9</v>
      </c>
      <c r="AU17" s="2">
        <f t="shared" si="1"/>
        <v>9</v>
      </c>
      <c r="AV17" s="2">
        <f t="shared" si="1"/>
        <v>9</v>
      </c>
      <c r="AW17" s="2">
        <f t="shared" si="1"/>
        <v>9</v>
      </c>
      <c r="AX17" s="2">
        <f t="shared" si="1"/>
        <v>9</v>
      </c>
      <c r="AY17" s="2">
        <f t="shared" si="1"/>
        <v>9</v>
      </c>
      <c r="AZ17" s="2">
        <f t="shared" si="1"/>
        <v>9</v>
      </c>
      <c r="BA17" s="2">
        <f t="shared" si="1"/>
        <v>9</v>
      </c>
      <c r="BB17" s="2">
        <f t="shared" si="1"/>
        <v>9</v>
      </c>
      <c r="BC17" s="2">
        <f t="shared" si="1"/>
        <v>9</v>
      </c>
      <c r="BD17" s="2">
        <f t="shared" si="1"/>
        <v>9</v>
      </c>
      <c r="BE17" s="2">
        <f t="shared" si="1"/>
        <v>9</v>
      </c>
      <c r="BF17" s="2">
        <f t="shared" si="1"/>
        <v>9</v>
      </c>
      <c r="BG17" s="2">
        <f t="shared" si="1"/>
        <v>9</v>
      </c>
      <c r="BH17" s="2">
        <f t="shared" si="1"/>
        <v>9</v>
      </c>
      <c r="BI17" s="2">
        <f t="shared" si="1"/>
        <v>9</v>
      </c>
      <c r="BJ17" s="2">
        <f t="shared" si="1"/>
        <v>9</v>
      </c>
      <c r="BK17" s="2">
        <f t="shared" si="1"/>
        <v>9</v>
      </c>
    </row>
    <row r="18" spans="2:65" x14ac:dyDescent="0.25">
      <c r="B18" t="s">
        <v>8</v>
      </c>
      <c r="C18" s="2">
        <f>+C16</f>
        <v>100</v>
      </c>
      <c r="D18" s="9"/>
      <c r="E18" s="2"/>
      <c r="F18" s="2"/>
      <c r="G18" s="2"/>
      <c r="H18" s="2"/>
      <c r="I18" s="2"/>
      <c r="J18" s="2"/>
      <c r="K18" s="2"/>
      <c r="L18" s="2"/>
      <c r="M18" s="2"/>
      <c r="N18" s="2"/>
      <c r="O18" s="2"/>
      <c r="P18" s="2"/>
      <c r="Q18" s="2"/>
      <c r="R18" s="2"/>
      <c r="S18" s="2"/>
      <c r="T18" s="2"/>
      <c r="U18" s="2"/>
      <c r="V18" s="2"/>
      <c r="W18" s="2"/>
      <c r="X18" s="8"/>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row>
    <row r="19" spans="2:65" x14ac:dyDescent="0.25">
      <c r="B19" t="s">
        <v>9</v>
      </c>
      <c r="C19" s="2">
        <f>+NPV(C3,D17:BK17)</f>
        <v>147.64872303337427</v>
      </c>
      <c r="D19" s="9"/>
      <c r="E19" s="2"/>
      <c r="F19" s="2"/>
      <c r="G19" s="2"/>
      <c r="H19" s="2"/>
      <c r="I19" s="2"/>
      <c r="J19" s="2"/>
      <c r="K19" s="2"/>
      <c r="L19" s="2"/>
      <c r="M19" s="2"/>
      <c r="N19" s="2"/>
      <c r="O19" s="2"/>
      <c r="P19" s="2"/>
      <c r="Q19" s="2"/>
      <c r="R19" s="2"/>
      <c r="S19" s="2"/>
      <c r="T19" s="2"/>
      <c r="U19" s="2"/>
      <c r="V19" s="2"/>
      <c r="W19" s="2"/>
      <c r="X19" s="8"/>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row>
    <row r="20" spans="2:65" ht="15.75" thickBot="1" x14ac:dyDescent="0.3">
      <c r="B20" t="s">
        <v>10</v>
      </c>
      <c r="C20" s="20">
        <f>+C19-C18</f>
        <v>47.648723033374267</v>
      </c>
      <c r="D20" s="9"/>
      <c r="E20" s="2"/>
      <c r="F20" s="2"/>
      <c r="G20" s="2"/>
      <c r="H20" s="2"/>
      <c r="I20" s="2"/>
      <c r="J20" s="2"/>
      <c r="K20" s="2"/>
      <c r="L20" s="2"/>
      <c r="M20" s="2"/>
      <c r="N20" s="2"/>
      <c r="O20" s="2"/>
      <c r="P20" s="2"/>
      <c r="Q20" s="2"/>
      <c r="R20" s="2"/>
      <c r="S20" s="2"/>
      <c r="T20" s="2"/>
      <c r="U20" s="2"/>
      <c r="V20" s="2"/>
      <c r="W20" s="2"/>
      <c r="X20" s="8"/>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row>
    <row r="21" spans="2:65" ht="15.75" thickTop="1" x14ac:dyDescent="0.25">
      <c r="B21" s="4" t="s">
        <v>5</v>
      </c>
      <c r="C21" s="30">
        <f>+C19/C18</f>
        <v>1.4764872303337426</v>
      </c>
      <c r="D21" s="31"/>
      <c r="E21" s="6"/>
      <c r="F21" s="6"/>
      <c r="G21" s="6"/>
      <c r="H21" s="6"/>
      <c r="I21" s="6"/>
      <c r="J21" s="6"/>
      <c r="K21" s="6"/>
      <c r="L21" s="6"/>
      <c r="M21" s="6"/>
      <c r="N21" s="6"/>
      <c r="O21" s="6"/>
      <c r="P21" s="6"/>
      <c r="Q21" s="6"/>
      <c r="R21" s="6"/>
      <c r="S21" s="6"/>
      <c r="T21" s="6"/>
      <c r="U21" s="6"/>
      <c r="V21" s="6"/>
      <c r="W21" s="6"/>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6"/>
      <c r="BM21" s="36"/>
    </row>
    <row r="22" spans="2:65" s="13" customFormat="1" ht="27.75" customHeight="1" x14ac:dyDescent="0.25">
      <c r="B22" s="14" t="s">
        <v>0</v>
      </c>
      <c r="C22" s="14">
        <v>0</v>
      </c>
      <c r="D22" s="14">
        <f>+C22+1</f>
        <v>1</v>
      </c>
      <c r="E22" s="14">
        <f t="shared" ref="E22" si="2">+D22+1</f>
        <v>2</v>
      </c>
      <c r="F22" s="14">
        <f t="shared" ref="F22" si="3">+E22+1</f>
        <v>3</v>
      </c>
      <c r="G22" s="14">
        <f t="shared" ref="G22" si="4">+F22+1</f>
        <v>4</v>
      </c>
      <c r="H22" s="14">
        <f t="shared" ref="H22" si="5">+G22+1</f>
        <v>5</v>
      </c>
      <c r="I22" s="14">
        <f t="shared" ref="I22" si="6">+H22+1</f>
        <v>6</v>
      </c>
      <c r="J22" s="14">
        <f t="shared" ref="J22" si="7">+I22+1</f>
        <v>7</v>
      </c>
      <c r="K22" s="14">
        <f t="shared" ref="K22" si="8">+J22+1</f>
        <v>8</v>
      </c>
      <c r="L22" s="14">
        <f t="shared" ref="L22" si="9">+K22+1</f>
        <v>9</v>
      </c>
      <c r="M22" s="14">
        <f t="shared" ref="M22" si="10">+L22+1</f>
        <v>10</v>
      </c>
      <c r="N22" s="14">
        <f t="shared" ref="N22" si="11">+M22+1</f>
        <v>11</v>
      </c>
      <c r="O22" s="14">
        <f t="shared" ref="O22" si="12">+N22+1</f>
        <v>12</v>
      </c>
      <c r="P22" s="14">
        <f t="shared" ref="P22" si="13">+O22+1</f>
        <v>13</v>
      </c>
      <c r="Q22" s="14">
        <f t="shared" ref="Q22" si="14">+P22+1</f>
        <v>14</v>
      </c>
      <c r="R22" s="14">
        <f t="shared" ref="R22" si="15">+Q22+1</f>
        <v>15</v>
      </c>
      <c r="S22" s="14">
        <f t="shared" ref="S22" si="16">+R22+1</f>
        <v>16</v>
      </c>
      <c r="T22" s="14">
        <f t="shared" ref="T22" si="17">+S22+1</f>
        <v>17</v>
      </c>
      <c r="U22" s="14">
        <f t="shared" ref="U22" si="18">+T22+1</f>
        <v>18</v>
      </c>
      <c r="V22" s="14">
        <f t="shared" ref="V22" si="19">+U22+1</f>
        <v>19</v>
      </c>
      <c r="W22" s="14">
        <f t="shared" ref="W22" si="20">+V22+1</f>
        <v>20</v>
      </c>
      <c r="X22" s="14">
        <f t="shared" ref="X22" si="21">+W22+1</f>
        <v>21</v>
      </c>
      <c r="Y22" s="14">
        <f t="shared" ref="Y22" si="22">+X22+1</f>
        <v>22</v>
      </c>
      <c r="Z22" s="14">
        <f t="shared" ref="Z22" si="23">+Y22+1</f>
        <v>23</v>
      </c>
      <c r="AA22" s="14">
        <f t="shared" ref="AA22" si="24">+Z22+1</f>
        <v>24</v>
      </c>
      <c r="AB22" s="14">
        <f t="shared" ref="AB22" si="25">+AA22+1</f>
        <v>25</v>
      </c>
      <c r="AC22" s="14">
        <f t="shared" ref="AC22" si="26">+AB22+1</f>
        <v>26</v>
      </c>
      <c r="AD22" s="14">
        <f t="shared" ref="AD22" si="27">+AC22+1</f>
        <v>27</v>
      </c>
      <c r="AE22" s="14">
        <f t="shared" ref="AE22" si="28">+AD22+1</f>
        <v>28</v>
      </c>
      <c r="AF22" s="14">
        <f t="shared" ref="AF22" si="29">+AE22+1</f>
        <v>29</v>
      </c>
      <c r="AG22" s="14">
        <f t="shared" ref="AG22" si="30">+AF22+1</f>
        <v>30</v>
      </c>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row>
    <row r="23" spans="2:65" x14ac:dyDescent="0.25">
      <c r="B23" s="34" t="s">
        <v>18</v>
      </c>
      <c r="C23" s="35"/>
      <c r="D23" s="35"/>
      <c r="E23" s="35"/>
      <c r="F23" s="35"/>
      <c r="G23" s="35"/>
      <c r="H23" s="35"/>
      <c r="I23" s="35"/>
      <c r="J23" s="35"/>
      <c r="K23" s="35"/>
      <c r="L23" s="35"/>
      <c r="M23" s="35"/>
      <c r="N23" s="35"/>
      <c r="O23" s="35"/>
      <c r="P23" s="35"/>
      <c r="Q23" s="35"/>
      <c r="R23" s="35"/>
      <c r="S23" s="35"/>
      <c r="T23" s="35"/>
      <c r="U23" s="35"/>
      <c r="V23" s="35"/>
      <c r="W23" s="41"/>
      <c r="X23" s="41"/>
      <c r="Y23" s="44"/>
      <c r="Z23" s="44"/>
      <c r="AA23" s="44"/>
      <c r="AB23" s="44"/>
      <c r="AC23" s="44"/>
      <c r="AD23" s="44"/>
      <c r="AE23" s="44"/>
      <c r="AF23" s="44"/>
      <c r="AG23" s="44"/>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2:65" x14ac:dyDescent="0.25">
      <c r="B24" t="s">
        <v>16</v>
      </c>
      <c r="C24" s="3">
        <f>+C16</f>
        <v>100</v>
      </c>
      <c r="D24" s="32">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42">
        <v>0</v>
      </c>
      <c r="X24" s="33">
        <v>0</v>
      </c>
      <c r="Y24" s="33">
        <v>0</v>
      </c>
      <c r="Z24" s="33">
        <v>0</v>
      </c>
      <c r="AA24" s="33">
        <v>0</v>
      </c>
      <c r="AB24" s="33">
        <v>0</v>
      </c>
      <c r="AC24" s="33">
        <v>0</v>
      </c>
      <c r="AD24" s="33">
        <v>0</v>
      </c>
      <c r="AE24" s="33">
        <v>0</v>
      </c>
      <c r="AF24" s="33">
        <v>0</v>
      </c>
      <c r="AG24" s="42">
        <f>-PV(C3,(60-30),PMT(C3,C5,C4))</f>
        <v>-84.809688943646975</v>
      </c>
      <c r="AI24" s="37"/>
      <c r="AJ24" s="37">
        <v>15</v>
      </c>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6"/>
      <c r="BM24" s="36"/>
    </row>
    <row r="25" spans="2:65" x14ac:dyDescent="0.25">
      <c r="B25" t="s">
        <v>7</v>
      </c>
      <c r="D25" s="2">
        <f>+D17</f>
        <v>9</v>
      </c>
      <c r="E25" s="2">
        <f>+D25</f>
        <v>9</v>
      </c>
      <c r="F25" s="2">
        <f t="shared" ref="F25:W25" si="31">+E25</f>
        <v>9</v>
      </c>
      <c r="G25" s="2">
        <f t="shared" si="31"/>
        <v>9</v>
      </c>
      <c r="H25" s="2">
        <f t="shared" si="31"/>
        <v>9</v>
      </c>
      <c r="I25" s="2">
        <f t="shared" si="31"/>
        <v>9</v>
      </c>
      <c r="J25" s="2">
        <f t="shared" si="31"/>
        <v>9</v>
      </c>
      <c r="K25" s="2">
        <f t="shared" si="31"/>
        <v>9</v>
      </c>
      <c r="L25" s="2">
        <f t="shared" si="31"/>
        <v>9</v>
      </c>
      <c r="M25" s="2">
        <f t="shared" si="31"/>
        <v>9</v>
      </c>
      <c r="N25" s="2">
        <f t="shared" si="31"/>
        <v>9</v>
      </c>
      <c r="O25" s="2">
        <f t="shared" si="31"/>
        <v>9</v>
      </c>
      <c r="P25" s="2">
        <f t="shared" si="31"/>
        <v>9</v>
      </c>
      <c r="Q25" s="2">
        <f t="shared" si="31"/>
        <v>9</v>
      </c>
      <c r="R25" s="2">
        <f t="shared" si="31"/>
        <v>9</v>
      </c>
      <c r="S25" s="2">
        <f t="shared" si="31"/>
        <v>9</v>
      </c>
      <c r="T25" s="2">
        <f t="shared" si="31"/>
        <v>9</v>
      </c>
      <c r="U25" s="2">
        <f t="shared" si="31"/>
        <v>9</v>
      </c>
      <c r="V25" s="2">
        <f t="shared" si="31"/>
        <v>9</v>
      </c>
      <c r="W25" s="8">
        <f t="shared" si="31"/>
        <v>9</v>
      </c>
      <c r="X25" s="8">
        <f t="shared" ref="X25" si="32">+W25</f>
        <v>9</v>
      </c>
      <c r="Y25" s="8">
        <f t="shared" ref="Y25" si="33">+X25</f>
        <v>9</v>
      </c>
      <c r="Z25" s="8">
        <f t="shared" ref="Z25" si="34">+Y25</f>
        <v>9</v>
      </c>
      <c r="AA25" s="8">
        <f t="shared" ref="AA25" si="35">+Z25</f>
        <v>9</v>
      </c>
      <c r="AB25" s="8">
        <f t="shared" ref="AB25" si="36">+AA25</f>
        <v>9</v>
      </c>
      <c r="AC25" s="8">
        <f t="shared" ref="AC25" si="37">+AB25</f>
        <v>9</v>
      </c>
      <c r="AD25" s="8">
        <f t="shared" ref="AD25" si="38">+AC25</f>
        <v>9</v>
      </c>
      <c r="AE25" s="8">
        <f t="shared" ref="AE25" si="39">+AD25</f>
        <v>9</v>
      </c>
      <c r="AF25" s="8">
        <f t="shared" ref="AF25:AG25" si="40">+AE25</f>
        <v>9</v>
      </c>
      <c r="AG25" s="8">
        <f t="shared" si="40"/>
        <v>9</v>
      </c>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6"/>
      <c r="BM25" s="36"/>
    </row>
    <row r="26" spans="2:65" x14ac:dyDescent="0.25">
      <c r="B26" t="s">
        <v>8</v>
      </c>
      <c r="C26" s="2">
        <f>+NPV(C3,D24:AG24)+C24</f>
        <v>84.809688943646989</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52"/>
      <c r="AH26" s="38"/>
      <c r="AI26" s="37"/>
      <c r="AJ26" s="37">
        <v>22.428300299502673</v>
      </c>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6"/>
      <c r="BM26" s="36"/>
    </row>
    <row r="27" spans="2:65" x14ac:dyDescent="0.25">
      <c r="B27" t="s">
        <v>9</v>
      </c>
      <c r="C27" s="2">
        <f>+NPV(C3,D25:AG25)</f>
        <v>125.22042273387163</v>
      </c>
      <c r="D27" s="2"/>
      <c r="E27" s="3"/>
      <c r="F27" s="3"/>
      <c r="G27" s="3"/>
      <c r="H27" s="3"/>
      <c r="I27" s="3"/>
      <c r="J27" s="3"/>
      <c r="K27" s="3"/>
      <c r="L27" s="3"/>
      <c r="M27" s="3"/>
      <c r="N27" s="3"/>
      <c r="O27" s="3"/>
      <c r="P27" s="3"/>
      <c r="Q27" s="3"/>
      <c r="R27" s="3"/>
      <c r="S27" s="3"/>
      <c r="T27" s="3"/>
      <c r="U27" s="3"/>
      <c r="V27" s="3"/>
      <c r="W27" s="12"/>
      <c r="X27" s="37"/>
      <c r="Y27" s="37"/>
      <c r="Z27" s="37"/>
      <c r="AA27" s="37"/>
      <c r="AB27" s="37"/>
      <c r="AC27" s="37"/>
      <c r="AD27" s="37"/>
      <c r="AE27" s="37"/>
      <c r="AF27" s="37"/>
      <c r="AG27" s="37"/>
      <c r="AH27" s="37"/>
      <c r="AI27" s="37"/>
      <c r="AJ27" s="53">
        <f>+AJ26/AJ24</f>
        <v>1.4952200199668448</v>
      </c>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6"/>
      <c r="BM27" s="36"/>
    </row>
    <row r="28" spans="2:65" ht="15.75" thickBot="1" x14ac:dyDescent="0.3">
      <c r="B28" t="s">
        <v>10</v>
      </c>
      <c r="C28" s="20">
        <f>+C27-C26</f>
        <v>40.41073379022464</v>
      </c>
      <c r="D28" s="2"/>
      <c r="E28" s="3"/>
      <c r="F28" s="3"/>
      <c r="G28" s="3"/>
      <c r="H28" s="3"/>
      <c r="I28" s="3"/>
      <c r="J28" s="3"/>
      <c r="K28" s="3"/>
      <c r="L28" s="3"/>
      <c r="M28" s="3"/>
      <c r="N28" s="3"/>
      <c r="O28" s="3"/>
      <c r="P28" s="3"/>
      <c r="Q28" s="3"/>
      <c r="R28" s="3"/>
      <c r="S28" s="3"/>
      <c r="T28" s="3"/>
      <c r="U28" s="3"/>
      <c r="V28" s="3"/>
      <c r="W28" s="12"/>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6"/>
      <c r="BM28" s="36"/>
    </row>
    <row r="29" spans="2:65" ht="15.75" thickTop="1" x14ac:dyDescent="0.25">
      <c r="B29" s="4" t="s">
        <v>5</v>
      </c>
      <c r="C29" s="10">
        <f>+C27/C26</f>
        <v>1.4764872303337433</v>
      </c>
      <c r="D29" s="6"/>
      <c r="E29" s="11"/>
      <c r="F29" s="11"/>
      <c r="G29" s="11"/>
      <c r="H29" s="11"/>
      <c r="I29" s="11"/>
      <c r="J29" s="11"/>
      <c r="K29" s="11"/>
      <c r="L29" s="11"/>
      <c r="M29" s="11"/>
      <c r="N29" s="11"/>
      <c r="O29" s="11"/>
      <c r="P29" s="11"/>
      <c r="Q29" s="11"/>
      <c r="R29" s="11"/>
      <c r="S29" s="11"/>
      <c r="T29" s="11"/>
      <c r="U29" s="11"/>
      <c r="V29" s="11"/>
      <c r="W29" s="11"/>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7"/>
    </row>
    <row r="30" spans="2:65" ht="24" customHeight="1" x14ac:dyDescent="0.25">
      <c r="B30" s="14" t="s">
        <v>0</v>
      </c>
      <c r="C30" s="14">
        <v>0</v>
      </c>
      <c r="D30" s="14">
        <f>+C30+1</f>
        <v>1</v>
      </c>
      <c r="E30" s="14">
        <f t="shared" ref="E30:W30" si="41">+D30+1</f>
        <v>2</v>
      </c>
      <c r="F30" s="14">
        <f t="shared" si="41"/>
        <v>3</v>
      </c>
      <c r="G30" s="14">
        <f t="shared" si="41"/>
        <v>4</v>
      </c>
      <c r="H30" s="14">
        <f t="shared" si="41"/>
        <v>5</v>
      </c>
      <c r="I30" s="14">
        <f t="shared" si="41"/>
        <v>6</v>
      </c>
      <c r="J30" s="14">
        <f t="shared" si="41"/>
        <v>7</v>
      </c>
      <c r="K30" s="14">
        <f t="shared" si="41"/>
        <v>8</v>
      </c>
      <c r="L30" s="14">
        <f t="shared" si="41"/>
        <v>9</v>
      </c>
      <c r="M30" s="14">
        <f t="shared" si="41"/>
        <v>10</v>
      </c>
      <c r="N30" s="14">
        <f t="shared" si="41"/>
        <v>11</v>
      </c>
      <c r="O30" s="14">
        <f t="shared" si="41"/>
        <v>12</v>
      </c>
      <c r="P30" s="14">
        <f t="shared" si="41"/>
        <v>13</v>
      </c>
      <c r="Q30" s="14">
        <f t="shared" si="41"/>
        <v>14</v>
      </c>
      <c r="R30" s="14">
        <f t="shared" si="41"/>
        <v>15</v>
      </c>
      <c r="S30" s="14">
        <f t="shared" si="41"/>
        <v>16</v>
      </c>
      <c r="T30" s="14">
        <f t="shared" si="41"/>
        <v>17</v>
      </c>
      <c r="U30" s="14">
        <f t="shared" si="41"/>
        <v>18</v>
      </c>
      <c r="V30" s="14">
        <f t="shared" si="41"/>
        <v>19</v>
      </c>
      <c r="W30" s="14">
        <f t="shared" si="41"/>
        <v>20</v>
      </c>
      <c r="X30" s="14">
        <f t="shared" ref="X30" si="42">+W30+1</f>
        <v>21</v>
      </c>
      <c r="Y30" s="14">
        <f t="shared" ref="Y30" si="43">+X30+1</f>
        <v>22</v>
      </c>
      <c r="Z30" s="14">
        <f t="shared" ref="Z30" si="44">+Y30+1</f>
        <v>23</v>
      </c>
      <c r="AA30" s="14">
        <f t="shared" ref="AA30" si="45">+Z30+1</f>
        <v>24</v>
      </c>
      <c r="AB30" s="14">
        <f t="shared" ref="AB30" si="46">+AA30+1</f>
        <v>25</v>
      </c>
      <c r="AC30" s="14">
        <f t="shared" ref="AC30" si="47">+AB30+1</f>
        <v>26</v>
      </c>
      <c r="AD30" s="14">
        <f t="shared" ref="AD30" si="48">+AC30+1</f>
        <v>27</v>
      </c>
      <c r="AE30" s="14">
        <f t="shared" ref="AE30" si="49">+AD30+1</f>
        <v>28</v>
      </c>
      <c r="AF30" s="14">
        <f t="shared" ref="AF30" si="50">+AE30+1</f>
        <v>29</v>
      </c>
      <c r="AG30" s="14">
        <f t="shared" ref="AG30" si="51">+AF30+1</f>
        <v>30</v>
      </c>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row>
    <row r="31" spans="2:65" x14ac:dyDescent="0.25">
      <c r="B31" s="18" t="s">
        <v>19</v>
      </c>
      <c r="C31" s="19"/>
      <c r="D31" s="19"/>
      <c r="E31" s="19"/>
      <c r="F31" s="19"/>
      <c r="G31" s="19"/>
      <c r="H31" s="19"/>
      <c r="I31" s="19"/>
      <c r="J31" s="19"/>
      <c r="K31" s="19"/>
      <c r="L31" s="19"/>
      <c r="M31" s="19"/>
      <c r="N31" s="19"/>
      <c r="O31" s="19"/>
      <c r="P31" s="19"/>
      <c r="Q31" s="19"/>
      <c r="R31" s="19"/>
      <c r="S31" s="19"/>
      <c r="T31" s="19"/>
      <c r="U31" s="19"/>
      <c r="V31" s="19"/>
      <c r="W31" s="43"/>
      <c r="X31" s="43"/>
      <c r="Y31" s="43"/>
      <c r="Z31" s="43"/>
      <c r="AA31" s="43"/>
      <c r="AB31" s="43"/>
      <c r="AC31" s="43"/>
      <c r="AD31" s="43"/>
      <c r="AE31" s="43"/>
      <c r="AF31" s="43"/>
      <c r="AG31" s="43"/>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row>
    <row r="32" spans="2:65" x14ac:dyDescent="0.25">
      <c r="B32" t="s">
        <v>4</v>
      </c>
      <c r="D32" s="2">
        <f>-PMT(C3,C5,C4)</f>
        <v>6.0955488236533268</v>
      </c>
      <c r="E32" s="2">
        <f>+D32</f>
        <v>6.0955488236533268</v>
      </c>
      <c r="F32" s="2">
        <f t="shared" ref="F32:W32" si="52">+E32</f>
        <v>6.0955488236533268</v>
      </c>
      <c r="G32" s="2">
        <f t="shared" si="52"/>
        <v>6.0955488236533268</v>
      </c>
      <c r="H32" s="2">
        <f t="shared" si="52"/>
        <v>6.0955488236533268</v>
      </c>
      <c r="I32" s="2">
        <f t="shared" si="52"/>
        <v>6.0955488236533268</v>
      </c>
      <c r="J32" s="2">
        <f t="shared" si="52"/>
        <v>6.0955488236533268</v>
      </c>
      <c r="K32" s="2">
        <f t="shared" si="52"/>
        <v>6.0955488236533268</v>
      </c>
      <c r="L32" s="2">
        <f t="shared" si="52"/>
        <v>6.0955488236533268</v>
      </c>
      <c r="M32" s="2">
        <f t="shared" si="52"/>
        <v>6.0955488236533268</v>
      </c>
      <c r="N32" s="2">
        <f t="shared" si="52"/>
        <v>6.0955488236533268</v>
      </c>
      <c r="O32" s="2">
        <f t="shared" si="52"/>
        <v>6.0955488236533268</v>
      </c>
      <c r="P32" s="2">
        <f t="shared" si="52"/>
        <v>6.0955488236533268</v>
      </c>
      <c r="Q32" s="2">
        <f t="shared" si="52"/>
        <v>6.0955488236533268</v>
      </c>
      <c r="R32" s="2">
        <f t="shared" si="52"/>
        <v>6.0955488236533268</v>
      </c>
      <c r="S32" s="2">
        <f t="shared" si="52"/>
        <v>6.0955488236533268</v>
      </c>
      <c r="T32" s="2">
        <f t="shared" si="52"/>
        <v>6.0955488236533268</v>
      </c>
      <c r="U32" s="2">
        <f t="shared" si="52"/>
        <v>6.0955488236533268</v>
      </c>
      <c r="V32" s="2">
        <f t="shared" si="52"/>
        <v>6.0955488236533268</v>
      </c>
      <c r="W32" s="8">
        <f t="shared" si="52"/>
        <v>6.0955488236533268</v>
      </c>
      <c r="X32" s="8">
        <f t="shared" ref="X32" si="53">+W32</f>
        <v>6.0955488236533268</v>
      </c>
      <c r="Y32" s="8">
        <f t="shared" ref="Y32" si="54">+X32</f>
        <v>6.0955488236533268</v>
      </c>
      <c r="Z32" s="8">
        <f t="shared" ref="Z32" si="55">+Y32</f>
        <v>6.0955488236533268</v>
      </c>
      <c r="AA32" s="8">
        <f t="shared" ref="AA32" si="56">+Z32</f>
        <v>6.0955488236533268</v>
      </c>
      <c r="AB32" s="8">
        <f t="shared" ref="AB32" si="57">+AA32</f>
        <v>6.0955488236533268</v>
      </c>
      <c r="AC32" s="8">
        <f t="shared" ref="AC32" si="58">+AB32</f>
        <v>6.0955488236533268</v>
      </c>
      <c r="AD32" s="8">
        <f t="shared" ref="AD32" si="59">+AC32</f>
        <v>6.0955488236533268</v>
      </c>
      <c r="AE32" s="8">
        <f t="shared" ref="AE32" si="60">+AD32</f>
        <v>6.0955488236533268</v>
      </c>
      <c r="AF32" s="8">
        <f t="shared" ref="AF32" si="61">+AE32</f>
        <v>6.0955488236533268</v>
      </c>
      <c r="AG32" s="8">
        <f t="shared" ref="AG32" si="62">+AF32</f>
        <v>6.0955488236533268</v>
      </c>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row>
    <row r="33" spans="2:33" x14ac:dyDescent="0.25">
      <c r="B33" t="s">
        <v>7</v>
      </c>
      <c r="D33" s="2">
        <f t="shared" ref="D33:AG33" si="63">+D17</f>
        <v>9</v>
      </c>
      <c r="E33" s="2">
        <f t="shared" si="63"/>
        <v>9</v>
      </c>
      <c r="F33" s="2">
        <f t="shared" si="63"/>
        <v>9</v>
      </c>
      <c r="G33" s="2">
        <f t="shared" si="63"/>
        <v>9</v>
      </c>
      <c r="H33" s="2">
        <f t="shared" si="63"/>
        <v>9</v>
      </c>
      <c r="I33" s="2">
        <f t="shared" si="63"/>
        <v>9</v>
      </c>
      <c r="J33" s="2">
        <f t="shared" si="63"/>
        <v>9</v>
      </c>
      <c r="K33" s="2">
        <f t="shared" si="63"/>
        <v>9</v>
      </c>
      <c r="L33" s="2">
        <f t="shared" si="63"/>
        <v>9</v>
      </c>
      <c r="M33" s="2">
        <f t="shared" si="63"/>
        <v>9</v>
      </c>
      <c r="N33" s="2">
        <f t="shared" si="63"/>
        <v>9</v>
      </c>
      <c r="O33" s="2">
        <f t="shared" si="63"/>
        <v>9</v>
      </c>
      <c r="P33" s="2">
        <f t="shared" si="63"/>
        <v>9</v>
      </c>
      <c r="Q33" s="2">
        <f t="shared" si="63"/>
        <v>9</v>
      </c>
      <c r="R33" s="2">
        <f t="shared" si="63"/>
        <v>9</v>
      </c>
      <c r="S33" s="2">
        <f t="shared" si="63"/>
        <v>9</v>
      </c>
      <c r="T33" s="2">
        <f t="shared" si="63"/>
        <v>9</v>
      </c>
      <c r="U33" s="2">
        <f t="shared" si="63"/>
        <v>9</v>
      </c>
      <c r="V33" s="2">
        <f t="shared" si="63"/>
        <v>9</v>
      </c>
      <c r="W33" s="8">
        <f t="shared" si="63"/>
        <v>9</v>
      </c>
      <c r="X33" s="8">
        <f t="shared" si="63"/>
        <v>9</v>
      </c>
      <c r="Y33" s="8">
        <f t="shared" si="63"/>
        <v>9</v>
      </c>
      <c r="Z33" s="8">
        <f t="shared" si="63"/>
        <v>9</v>
      </c>
      <c r="AA33" s="8">
        <f t="shared" si="63"/>
        <v>9</v>
      </c>
      <c r="AB33" s="8">
        <f t="shared" si="63"/>
        <v>9</v>
      </c>
      <c r="AC33" s="8">
        <f t="shared" si="63"/>
        <v>9</v>
      </c>
      <c r="AD33" s="8">
        <f t="shared" si="63"/>
        <v>9</v>
      </c>
      <c r="AE33" s="8">
        <f t="shared" si="63"/>
        <v>9</v>
      </c>
      <c r="AF33" s="8">
        <f t="shared" si="63"/>
        <v>9</v>
      </c>
      <c r="AG33" s="8">
        <f t="shared" si="63"/>
        <v>9</v>
      </c>
    </row>
    <row r="34" spans="2:33" x14ac:dyDescent="0.25">
      <c r="B34" t="s">
        <v>8</v>
      </c>
      <c r="C34" s="2">
        <f>+NPV(C3,D32:AG32)</f>
        <v>84.809688943647075</v>
      </c>
      <c r="W34" s="7"/>
      <c r="X34" s="7"/>
    </row>
    <row r="35" spans="2:33" x14ac:dyDescent="0.25">
      <c r="B35" t="s">
        <v>9</v>
      </c>
      <c r="C35" s="2">
        <f>+NPV(C3,D33:AG33)</f>
        <v>125.22042273387163</v>
      </c>
      <c r="W35" s="7"/>
      <c r="X35" s="7"/>
    </row>
    <row r="36" spans="2:33" ht="15.75" thickBot="1" x14ac:dyDescent="0.3">
      <c r="B36" t="s">
        <v>10</v>
      </c>
      <c r="C36" s="20">
        <f>+C35-C34</f>
        <v>40.410733790224555</v>
      </c>
      <c r="W36" s="7"/>
      <c r="X36" s="7"/>
    </row>
    <row r="37" spans="2:33" ht="15.75" thickTop="1" x14ac:dyDescent="0.25">
      <c r="B37" s="4" t="s">
        <v>5</v>
      </c>
      <c r="C37" s="10">
        <f>+C35/C34</f>
        <v>1.4764872303337417</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2:33" x14ac:dyDescent="0.25">
      <c r="W38" s="7"/>
      <c r="X38" s="7"/>
    </row>
    <row r="39" spans="2:33" x14ac:dyDescent="0.25">
      <c r="W39" s="7"/>
      <c r="X39" s="7"/>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K13"/>
  <sheetViews>
    <sheetView zoomScale="70" zoomScaleNormal="70" workbookViewId="0">
      <selection sqref="A1:XFD14"/>
    </sheetView>
  </sheetViews>
  <sheetFormatPr defaultRowHeight="15" x14ac:dyDescent="0.25"/>
  <cols>
    <col min="2" max="2" width="47.85546875" bestFit="1" customWidth="1"/>
  </cols>
  <sheetData>
    <row r="2" spans="2:63" x14ac:dyDescent="0.25">
      <c r="B2" t="s">
        <v>0</v>
      </c>
      <c r="C2">
        <v>0</v>
      </c>
      <c r="D2">
        <v>1</v>
      </c>
      <c r="E2">
        <v>2</v>
      </c>
      <c r="F2">
        <v>3</v>
      </c>
      <c r="G2">
        <v>4</v>
      </c>
      <c r="H2">
        <v>5</v>
      </c>
      <c r="I2">
        <v>6</v>
      </c>
      <c r="J2">
        <v>7</v>
      </c>
      <c r="K2">
        <v>8</v>
      </c>
      <c r="L2">
        <v>9</v>
      </c>
      <c r="M2">
        <v>10</v>
      </c>
      <c r="N2">
        <v>11</v>
      </c>
      <c r="O2">
        <v>12</v>
      </c>
      <c r="P2">
        <v>13</v>
      </c>
      <c r="Q2">
        <v>14</v>
      </c>
      <c r="R2">
        <v>15</v>
      </c>
      <c r="S2">
        <v>16</v>
      </c>
      <c r="T2">
        <v>17</v>
      </c>
      <c r="U2">
        <v>18</v>
      </c>
      <c r="V2">
        <v>19</v>
      </c>
      <c r="W2">
        <v>20</v>
      </c>
      <c r="X2">
        <v>21</v>
      </c>
      <c r="Y2">
        <v>22</v>
      </c>
      <c r="Z2">
        <v>23</v>
      </c>
      <c r="AA2">
        <v>24</v>
      </c>
      <c r="AB2">
        <v>25</v>
      </c>
      <c r="AC2">
        <v>26</v>
      </c>
      <c r="AD2">
        <v>27</v>
      </c>
      <c r="AE2">
        <v>28</v>
      </c>
      <c r="AF2">
        <v>29</v>
      </c>
      <c r="AG2">
        <v>30</v>
      </c>
      <c r="AH2">
        <v>31</v>
      </c>
      <c r="AI2">
        <v>32</v>
      </c>
      <c r="AJ2">
        <v>33</v>
      </c>
      <c r="AK2">
        <v>34</v>
      </c>
      <c r="AL2">
        <v>35</v>
      </c>
      <c r="AM2">
        <v>36</v>
      </c>
      <c r="AN2">
        <v>37</v>
      </c>
      <c r="AO2">
        <v>38</v>
      </c>
      <c r="AP2">
        <v>39</v>
      </c>
      <c r="AQ2">
        <v>40</v>
      </c>
      <c r="AR2">
        <v>41</v>
      </c>
      <c r="AS2">
        <v>42</v>
      </c>
      <c r="AT2">
        <v>43</v>
      </c>
      <c r="AU2">
        <v>44</v>
      </c>
      <c r="AV2">
        <v>45</v>
      </c>
      <c r="AW2">
        <v>46</v>
      </c>
      <c r="AX2">
        <v>47</v>
      </c>
      <c r="AY2">
        <v>48</v>
      </c>
      <c r="AZ2">
        <v>49</v>
      </c>
      <c r="BA2">
        <v>50</v>
      </c>
      <c r="BB2">
        <v>51</v>
      </c>
      <c r="BC2">
        <v>52</v>
      </c>
      <c r="BD2">
        <v>53</v>
      </c>
      <c r="BE2">
        <v>54</v>
      </c>
      <c r="BF2">
        <v>55</v>
      </c>
      <c r="BG2">
        <v>56</v>
      </c>
      <c r="BH2">
        <v>57</v>
      </c>
      <c r="BI2">
        <v>58</v>
      </c>
      <c r="BJ2">
        <v>59</v>
      </c>
      <c r="BK2">
        <v>60</v>
      </c>
    </row>
    <row r="3" spans="2:63" x14ac:dyDescent="0.25">
      <c r="B3" t="s">
        <v>15</v>
      </c>
    </row>
    <row r="4" spans="2:63" x14ac:dyDescent="0.25">
      <c r="B4" t="s">
        <v>7</v>
      </c>
      <c r="D4">
        <v>9</v>
      </c>
      <c r="E4">
        <v>9</v>
      </c>
      <c r="F4">
        <v>9</v>
      </c>
      <c r="G4">
        <v>9</v>
      </c>
      <c r="H4">
        <v>9</v>
      </c>
      <c r="I4">
        <v>9</v>
      </c>
      <c r="J4">
        <v>9</v>
      </c>
      <c r="K4">
        <v>9</v>
      </c>
      <c r="L4">
        <v>9</v>
      </c>
      <c r="M4">
        <v>9</v>
      </c>
      <c r="N4">
        <v>9</v>
      </c>
      <c r="O4">
        <v>9</v>
      </c>
      <c r="P4">
        <v>9</v>
      </c>
      <c r="Q4">
        <v>9</v>
      </c>
      <c r="R4">
        <v>9</v>
      </c>
      <c r="S4">
        <v>9</v>
      </c>
      <c r="T4">
        <v>9</v>
      </c>
      <c r="U4">
        <v>9</v>
      </c>
      <c r="V4">
        <v>9</v>
      </c>
      <c r="W4">
        <v>9</v>
      </c>
      <c r="X4">
        <v>9</v>
      </c>
      <c r="Y4">
        <v>9</v>
      </c>
      <c r="Z4">
        <v>9</v>
      </c>
      <c r="AA4">
        <v>9</v>
      </c>
      <c r="AB4">
        <v>9</v>
      </c>
      <c r="AC4">
        <v>9</v>
      </c>
      <c r="AD4">
        <v>9</v>
      </c>
      <c r="AE4">
        <v>9</v>
      </c>
      <c r="AF4">
        <v>9</v>
      </c>
      <c r="AG4">
        <v>9</v>
      </c>
      <c r="AH4">
        <v>9</v>
      </c>
      <c r="AI4">
        <v>9</v>
      </c>
      <c r="AJ4">
        <v>9</v>
      </c>
      <c r="AK4">
        <v>9</v>
      </c>
      <c r="AL4">
        <v>9</v>
      </c>
      <c r="AM4">
        <v>9</v>
      </c>
      <c r="AN4">
        <v>9</v>
      </c>
      <c r="AO4">
        <v>9</v>
      </c>
      <c r="AP4">
        <v>9</v>
      </c>
      <c r="AQ4">
        <v>9</v>
      </c>
      <c r="AR4">
        <v>9</v>
      </c>
      <c r="AS4">
        <v>9</v>
      </c>
      <c r="AT4">
        <v>9</v>
      </c>
      <c r="AU4">
        <v>9</v>
      </c>
      <c r="AV4">
        <v>9</v>
      </c>
      <c r="AW4">
        <v>9</v>
      </c>
      <c r="AX4">
        <v>9</v>
      </c>
      <c r="AY4">
        <v>9</v>
      </c>
      <c r="AZ4">
        <v>9</v>
      </c>
      <c r="BA4">
        <v>9</v>
      </c>
      <c r="BB4">
        <v>9</v>
      </c>
      <c r="BC4">
        <v>9</v>
      </c>
      <c r="BD4">
        <v>9</v>
      </c>
      <c r="BE4">
        <v>9</v>
      </c>
      <c r="BF4">
        <v>9</v>
      </c>
      <c r="BG4">
        <v>9</v>
      </c>
      <c r="BH4">
        <v>9</v>
      </c>
      <c r="BI4">
        <v>9</v>
      </c>
      <c r="BJ4">
        <v>9</v>
      </c>
      <c r="BK4">
        <v>9</v>
      </c>
    </row>
    <row r="5" spans="2:63" x14ac:dyDescent="0.25">
      <c r="B5" t="str">
        <f>+'Summary sheet'!B16</f>
        <v xml:space="preserve">Capital expenditure </v>
      </c>
      <c r="C5">
        <v>-100</v>
      </c>
    </row>
    <row r="7" spans="2:63" x14ac:dyDescent="0.25">
      <c r="B7" t="str">
        <f>+B4</f>
        <v>Annual benefit</v>
      </c>
      <c r="C7">
        <v>0</v>
      </c>
      <c r="D7">
        <v>9</v>
      </c>
      <c r="E7">
        <v>9</v>
      </c>
      <c r="F7">
        <v>9</v>
      </c>
      <c r="G7">
        <v>9</v>
      </c>
      <c r="H7">
        <v>9</v>
      </c>
      <c r="I7">
        <v>9</v>
      </c>
      <c r="J7">
        <v>9</v>
      </c>
      <c r="K7">
        <v>9</v>
      </c>
      <c r="L7">
        <v>9</v>
      </c>
      <c r="M7">
        <v>9</v>
      </c>
      <c r="N7">
        <v>9</v>
      </c>
      <c r="O7">
        <v>9</v>
      </c>
      <c r="P7">
        <v>9</v>
      </c>
      <c r="Q7">
        <v>9</v>
      </c>
      <c r="R7">
        <v>9</v>
      </c>
      <c r="S7">
        <v>9</v>
      </c>
      <c r="T7">
        <v>9</v>
      </c>
      <c r="U7">
        <v>9</v>
      </c>
      <c r="V7">
        <v>9</v>
      </c>
      <c r="W7">
        <v>9</v>
      </c>
      <c r="X7">
        <v>9</v>
      </c>
      <c r="Y7">
        <v>9</v>
      </c>
      <c r="Z7">
        <v>9</v>
      </c>
      <c r="AA7">
        <v>9</v>
      </c>
      <c r="AB7">
        <v>9</v>
      </c>
      <c r="AC7">
        <v>9</v>
      </c>
      <c r="AD7">
        <v>9</v>
      </c>
      <c r="AE7">
        <v>9</v>
      </c>
      <c r="AF7">
        <v>9</v>
      </c>
      <c r="AG7">
        <v>9</v>
      </c>
    </row>
    <row r="8" spans="2:63" x14ac:dyDescent="0.25">
      <c r="B8" t="s">
        <v>31</v>
      </c>
      <c r="AG8">
        <v>25</v>
      </c>
    </row>
    <row r="9" spans="2:63" x14ac:dyDescent="0.25">
      <c r="B9" t="str">
        <f>+B5</f>
        <v xml:space="preserve">Capital expenditure </v>
      </c>
      <c r="C9">
        <v>-100</v>
      </c>
    </row>
    <row r="12" spans="2:63" x14ac:dyDescent="0.25">
      <c r="B12" t="str">
        <f>+'Summary sheet'!B32</f>
        <v>Capital annuity</v>
      </c>
      <c r="D12" s="54">
        <f>+'Summary sheet'!D32*-1</f>
        <v>-6.0955488236533268</v>
      </c>
      <c r="E12" s="54">
        <f>+'Summary sheet'!E32*-1</f>
        <v>-6.0955488236533268</v>
      </c>
      <c r="F12" s="54">
        <f>+'Summary sheet'!F32*-1</f>
        <v>-6.0955488236533268</v>
      </c>
      <c r="G12" s="54">
        <f>+'Summary sheet'!G32*-1</f>
        <v>-6.0955488236533268</v>
      </c>
      <c r="H12" s="54">
        <f>+'Summary sheet'!H32*-1</f>
        <v>-6.0955488236533268</v>
      </c>
      <c r="I12" s="54">
        <f>+'Summary sheet'!I32*-1</f>
        <v>-6.0955488236533268</v>
      </c>
      <c r="J12" s="54">
        <f>+'Summary sheet'!J32*-1</f>
        <v>-6.0955488236533268</v>
      </c>
      <c r="K12" s="54">
        <f>+'Summary sheet'!K32*-1</f>
        <v>-6.0955488236533268</v>
      </c>
      <c r="L12" s="54">
        <f>+'Summary sheet'!L32*-1</f>
        <v>-6.0955488236533268</v>
      </c>
      <c r="M12" s="54">
        <f>+'Summary sheet'!M32*-1</f>
        <v>-6.0955488236533268</v>
      </c>
      <c r="N12" s="54">
        <f>+'Summary sheet'!N32*-1</f>
        <v>-6.0955488236533268</v>
      </c>
      <c r="O12" s="54">
        <f>+'Summary sheet'!O32*-1</f>
        <v>-6.0955488236533268</v>
      </c>
      <c r="P12" s="54">
        <f>+'Summary sheet'!P32*-1</f>
        <v>-6.0955488236533268</v>
      </c>
      <c r="Q12" s="54">
        <f>+'Summary sheet'!Q32*-1</f>
        <v>-6.0955488236533268</v>
      </c>
      <c r="R12" s="54">
        <f>+'Summary sheet'!R32*-1</f>
        <v>-6.0955488236533268</v>
      </c>
      <c r="S12" s="54">
        <f>+'Summary sheet'!S32*-1</f>
        <v>-6.0955488236533268</v>
      </c>
      <c r="T12" s="54">
        <f>+'Summary sheet'!T32*-1</f>
        <v>-6.0955488236533268</v>
      </c>
      <c r="U12" s="54">
        <f>+'Summary sheet'!U32*-1</f>
        <v>-6.0955488236533268</v>
      </c>
      <c r="V12" s="54">
        <f>+'Summary sheet'!V32*-1</f>
        <v>-6.0955488236533268</v>
      </c>
      <c r="W12" s="54">
        <f>+'Summary sheet'!W32*-1</f>
        <v>-6.0955488236533268</v>
      </c>
      <c r="X12" s="54">
        <f>+'Summary sheet'!X32*-1</f>
        <v>-6.0955488236533268</v>
      </c>
      <c r="Y12" s="54">
        <f>+'Summary sheet'!Y32*-1</f>
        <v>-6.0955488236533268</v>
      </c>
      <c r="Z12" s="54">
        <f>+'Summary sheet'!Z32*-1</f>
        <v>-6.0955488236533268</v>
      </c>
      <c r="AA12" s="54">
        <f>+'Summary sheet'!AA32*-1</f>
        <v>-6.0955488236533268</v>
      </c>
      <c r="AB12" s="54">
        <f>+'Summary sheet'!AB32*-1</f>
        <v>-6.0955488236533268</v>
      </c>
      <c r="AC12" s="54">
        <f>+'Summary sheet'!AC32*-1</f>
        <v>-6.0955488236533268</v>
      </c>
      <c r="AD12" s="54">
        <f>+'Summary sheet'!AD32*-1</f>
        <v>-6.0955488236533268</v>
      </c>
      <c r="AE12" s="54">
        <f>+'Summary sheet'!AE32*-1</f>
        <v>-6.0955488236533268</v>
      </c>
      <c r="AF12" s="54">
        <f>+'Summary sheet'!AF32*-1</f>
        <v>-6.0955488236533268</v>
      </c>
      <c r="AG12" s="54">
        <f>+'Summary sheet'!AG32*-1</f>
        <v>-6.0955488236533268</v>
      </c>
    </row>
    <row r="13" spans="2:63" x14ac:dyDescent="0.25">
      <c r="B13" t="str">
        <f>+'Summary sheet'!B33</f>
        <v>Annual benefit</v>
      </c>
      <c r="D13" s="54">
        <f>+'Summary sheet'!D33</f>
        <v>9</v>
      </c>
      <c r="E13" s="54">
        <f>+'Summary sheet'!E33</f>
        <v>9</v>
      </c>
      <c r="F13" s="54">
        <f>+'Summary sheet'!F33</f>
        <v>9</v>
      </c>
      <c r="G13" s="54">
        <f>+'Summary sheet'!G33</f>
        <v>9</v>
      </c>
      <c r="H13" s="54">
        <f>+'Summary sheet'!H33</f>
        <v>9</v>
      </c>
      <c r="I13" s="54">
        <f>+'Summary sheet'!I33</f>
        <v>9</v>
      </c>
      <c r="J13" s="54">
        <f>+'Summary sheet'!J33</f>
        <v>9</v>
      </c>
      <c r="K13" s="54">
        <f>+'Summary sheet'!K33</f>
        <v>9</v>
      </c>
      <c r="L13" s="54">
        <f>+'Summary sheet'!L33</f>
        <v>9</v>
      </c>
      <c r="M13" s="54">
        <f>+'Summary sheet'!M33</f>
        <v>9</v>
      </c>
      <c r="N13" s="54">
        <f>+'Summary sheet'!N33</f>
        <v>9</v>
      </c>
      <c r="O13" s="54">
        <f>+'Summary sheet'!O33</f>
        <v>9</v>
      </c>
      <c r="P13" s="54">
        <f>+'Summary sheet'!P33</f>
        <v>9</v>
      </c>
      <c r="Q13" s="54">
        <f>+'Summary sheet'!Q33</f>
        <v>9</v>
      </c>
      <c r="R13" s="54">
        <f>+'Summary sheet'!R33</f>
        <v>9</v>
      </c>
      <c r="S13" s="54">
        <f>+'Summary sheet'!S33</f>
        <v>9</v>
      </c>
      <c r="T13" s="54">
        <f>+'Summary sheet'!T33</f>
        <v>9</v>
      </c>
      <c r="U13" s="54">
        <f>+'Summary sheet'!U33</f>
        <v>9</v>
      </c>
      <c r="V13" s="54">
        <f>+'Summary sheet'!V33</f>
        <v>9</v>
      </c>
      <c r="W13" s="54">
        <f>+'Summary sheet'!W33</f>
        <v>9</v>
      </c>
      <c r="X13" s="54">
        <f>+'Summary sheet'!X33</f>
        <v>9</v>
      </c>
      <c r="Y13" s="54">
        <f>+'Summary sheet'!Y33</f>
        <v>9</v>
      </c>
      <c r="Z13" s="54">
        <f>+'Summary sheet'!Z33</f>
        <v>9</v>
      </c>
      <c r="AA13" s="54">
        <f>+'Summary sheet'!AA33</f>
        <v>9</v>
      </c>
      <c r="AB13" s="54">
        <f>+'Summary sheet'!AB33</f>
        <v>9</v>
      </c>
      <c r="AC13" s="54">
        <f>+'Summary sheet'!AC33</f>
        <v>9</v>
      </c>
      <c r="AD13" s="54">
        <f>+'Summary sheet'!AD33</f>
        <v>9</v>
      </c>
      <c r="AE13" s="54">
        <f>+'Summary sheet'!AE33</f>
        <v>9</v>
      </c>
      <c r="AF13" s="54">
        <f>+'Summary sheet'!AF33</f>
        <v>9</v>
      </c>
      <c r="AG13" s="54">
        <f>+'Summary sheet'!AG33</f>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3</vt:i4>
      </vt:variant>
    </vt:vector>
  </HeadingPairs>
  <TitlesOfParts>
    <vt:vector size="5" baseType="lpstr">
      <vt:lpstr>Summary sheet</vt:lpstr>
      <vt:lpstr>Figures</vt:lpstr>
      <vt:lpstr>Approach A - Entire life</vt:lpstr>
      <vt:lpstr>Approach B - Terminal value</vt:lpstr>
      <vt:lpstr>Approach C - Annualised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Harding</dc:creator>
  <cp:lastModifiedBy>Prateek Beri</cp:lastModifiedBy>
  <dcterms:created xsi:type="dcterms:W3CDTF">2020-04-27T06:20:57Z</dcterms:created>
  <dcterms:modified xsi:type="dcterms:W3CDTF">2020-08-20T04:28:29Z</dcterms:modified>
</cp:coreProperties>
</file>